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145" tabRatio="813" firstSheet="4" activeTab="7"/>
  </bookViews>
  <sheets>
    <sheet name="Disclaimer" sheetId="1" r:id="rId1"/>
    <sheet name="Introduction" sheetId="2" r:id="rId2"/>
    <sheet name="A. HTT General" sheetId="3" r:id="rId3"/>
    <sheet name="B1. HTT Mortgage Assets" sheetId="4" r:id="rId4"/>
    <sheet name="B2. HTT Public Sector Assets" sheetId="5" r:id="rId5"/>
    <sheet name="B3. HTT Shipping Assets" sheetId="6" r:id="rId6"/>
    <sheet name="C. HTT Harmonised Glossary" sheetId="7" r:id="rId7"/>
    <sheet name="D1.Overview" sheetId="8" r:id="rId8"/>
    <sheet name="D2.Residential" sheetId="9" r:id="rId9"/>
    <sheet name="D3.Public sector" sheetId="10" r:id="rId10"/>
    <sheet name="D4.Covered bonds" sheetId="11" r:id="rId11"/>
    <sheet name="D5.Explanations" sheetId="12" r:id="rId12"/>
    <sheet name="E. Optional ECB-ECAIs data" sheetId="13" r:id="rId13"/>
    <sheet name="Actif_Global" sheetId="14" state="hidden" r:id="rId14"/>
    <sheet name="Passif_Global" sheetId="15" state="hidden" r:id="rId15"/>
    <sheet name="Report externe Asset Cover Test" sheetId="16" state="hidden" r:id="rId16"/>
  </sheets>
  <definedNames>
    <definedName name="acceptable_use_policy" localSheetId="0">'Disclaimer'!#REF!</definedName>
    <definedName name="general_tc" localSheetId="0">'Disclaimer'!$A$61</definedName>
    <definedName name="_xlnm.Print_Titles" localSheetId="0">'Disclaimer'!$2:$2</definedName>
    <definedName name="privacy_policy" localSheetId="0">'Disclaimer'!$A$136</definedName>
    <definedName name="_xlnm.Print_Area" localSheetId="2">'A. HTT General'!$A$1:$G$365</definedName>
    <definedName name="_xlnm.Print_Area" localSheetId="3">'B1. HTT Mortgage Assets'!$A$1:$G$387</definedName>
    <definedName name="_xlnm.Print_Area" localSheetId="6">'C. HTT Harmonised Glossary'!$A$1:$C$38</definedName>
    <definedName name="_xlnm.Print_Area" localSheetId="7">'D1.Overview'!$A$1:$J$184</definedName>
    <definedName name="_xlnm.Print_Area" localSheetId="8">'D2.Residential'!$A$1:$M$209</definedName>
    <definedName name="_xlnm.Print_Area" localSheetId="9">'D3.Public sector'!$A$1:$O$152</definedName>
    <definedName name="_xlnm.Print_Area" localSheetId="10">'D4.Covered bonds'!$A$1:$H$49</definedName>
    <definedName name="_xlnm.Print_Area" localSheetId="11">'D5.Explanations'!$A$1:$I$121</definedName>
    <definedName name="_xlnm.Print_Area" localSheetId="0">'Disclaimer'!$A$1:$A$170</definedName>
    <definedName name="_xlnm.Print_Area" localSheetId="1">'Introduction'!$B$2:$J$40</definedName>
  </definedNames>
  <calcPr fullCalcOnLoad="1"/>
</workbook>
</file>

<file path=xl/comments16.xml><?xml version="1.0" encoding="utf-8"?>
<comments xmlns="http://schemas.openxmlformats.org/spreadsheetml/2006/main">
  <authors>
    <author>desaquidesannes</author>
  </authors>
  <commentList>
    <comment ref="F97" authorId="0">
      <text>
        <r>
          <rPr>
            <b/>
            <sz val="9"/>
            <rFont val="Tahoma"/>
            <family val="2"/>
          </rPr>
          <t xml:space="preserve">Il s'agit de la maturité moyenne pondérée des seules </t>
        </r>
        <r>
          <rPr>
            <b/>
            <u val="single"/>
            <sz val="9"/>
            <rFont val="Tahoma"/>
            <family val="2"/>
          </rPr>
          <t xml:space="preserve">émissions privées </t>
        </r>
      </text>
    </comment>
  </commentList>
</comments>
</file>

<file path=xl/sharedStrings.xml><?xml version="1.0" encoding="utf-8"?>
<sst xmlns="http://schemas.openxmlformats.org/spreadsheetml/2006/main" count="4477" uniqueCount="3099">
  <si>
    <r>
      <rPr>
        <b/>
        <i/>
        <vertAlign val="superscript"/>
        <sz val="8"/>
        <rFont val="Times New Roman"/>
        <family val="1"/>
      </rPr>
      <t xml:space="preserve">3 </t>
    </r>
    <r>
      <rPr>
        <b/>
        <i/>
        <sz val="8"/>
        <rFont val="Times New Roman"/>
        <family val="1"/>
      </rPr>
      <t>HC, Hedging Costs</t>
    </r>
    <r>
      <rPr>
        <sz val="8"/>
        <rFont val="Times New Roman"/>
        <family val="1"/>
      </rPr>
      <t>,  is equal to : (i) zero before the issuer enters into any hedging agreement; and (ii) otherwise, an amount equal to the payments due under the issuer hedging agreements (plus interest) within the period between two interest payment dates, plus two months preceding the relevant ACT date.</t>
    </r>
  </si>
  <si>
    <r>
      <rPr>
        <b/>
        <i/>
        <vertAlign val="superscript"/>
        <sz val="8"/>
        <rFont val="Times New Roman"/>
        <family val="1"/>
      </rPr>
      <t>4</t>
    </r>
    <r>
      <rPr>
        <b/>
        <i/>
        <sz val="10"/>
        <rFont val="Arial"/>
        <family val="2"/>
      </rPr>
      <t xml:space="preserve"> </t>
    </r>
    <r>
      <rPr>
        <b/>
        <i/>
        <sz val="8"/>
        <rFont val="Times New Roman"/>
        <family val="1"/>
      </rPr>
      <t>NC, Negative Carry</t>
    </r>
    <r>
      <rPr>
        <sz val="8"/>
        <rFont val="Times New Roman"/>
        <family val="1"/>
      </rPr>
      <t>, is the weighted-average maturity of all covered bonds outstanding (subject to a floor of one year), multiplied by the euro equivalent covered bonds' aggregate principal amount outstanding multiplied by 1%.</t>
    </r>
  </si>
  <si>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</si>
  <si>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</si>
  <si>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</si>
  <si>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</si>
  <si>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</si>
  <si>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</si>
  <si>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</si>
  <si>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</si>
  <si>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</si>
  <si>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</si>
  <si>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</si>
  <si>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</si>
  <si>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</si>
  <si>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Legal Entity Identifier (LEI)*</t>
  </si>
  <si>
    <t>E.1.1.1</t>
  </si>
  <si>
    <t>Sponsor (if applicable)</t>
  </si>
  <si>
    <t>E.1.1.2</t>
  </si>
  <si>
    <t>CEP/BPR</t>
  </si>
  <si>
    <t>E.1.1.3</t>
  </si>
  <si>
    <t>Back-up servicer</t>
  </si>
  <si>
    <t>E.1.1.4</t>
  </si>
  <si>
    <t>BUS facilitator</t>
  </si>
  <si>
    <t>E.1.1.5</t>
  </si>
  <si>
    <t xml:space="preserve">Cash manager </t>
  </si>
  <si>
    <t>E.1.1.6</t>
  </si>
  <si>
    <t>Back-up cash manager</t>
  </si>
  <si>
    <t>E.1.1.7</t>
  </si>
  <si>
    <t>Account bank</t>
  </si>
  <si>
    <t>NATIXIS</t>
  </si>
  <si>
    <t>E.1.1.8</t>
  </si>
  <si>
    <t>Standby account bank</t>
  </si>
  <si>
    <t>E.1.1.9</t>
  </si>
  <si>
    <t>Account bank guarantor</t>
  </si>
  <si>
    <t>E.1.1.10</t>
  </si>
  <si>
    <t>Trustee</t>
  </si>
  <si>
    <t>E.1.1.11</t>
  </si>
  <si>
    <t>Cover Pool Monitor</t>
  </si>
  <si>
    <t>Specific Controler</t>
  </si>
  <si>
    <t>OE.1.1.1</t>
  </si>
  <si>
    <t>OE.1.1.2</t>
  </si>
  <si>
    <t>OE.1.1.3</t>
  </si>
  <si>
    <t>OE.1.1.4</t>
  </si>
  <si>
    <t>OE.1.1.5</t>
  </si>
  <si>
    <t>OE.1.1.6</t>
  </si>
  <si>
    <t>OE.1.1.7</t>
  </si>
  <si>
    <t>OE.1.1.8</t>
  </si>
  <si>
    <t>Swap Counterparties</t>
  </si>
  <si>
    <t>Guarantor (if applicable)</t>
  </si>
  <si>
    <t>Type of Swap</t>
  </si>
  <si>
    <t>E.2.1.1</t>
  </si>
  <si>
    <t>Example Bank</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</si>
  <si>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</si>
  <si>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</si>
  <si>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</si>
  <si>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</si>
  <si>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</si>
  <si>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</si>
  <si>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</si>
  <si>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</si>
  <si>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</si>
  <si>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</si>
  <si>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</si>
  <si>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</si>
  <si>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</si>
  <si>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</si>
  <si>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</si>
  <si>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</si>
  <si>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</si>
  <si>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</si>
  <si>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</si>
  <si>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</si>
  <si>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</si>
  <si>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</si>
  <si>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</si>
  <si>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</si>
  <si>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</si>
  <si>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</si>
  <si>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</si>
  <si>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</si>
  <si>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</si>
  <si>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</si>
  <si>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</si>
  <si>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</si>
  <si>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</si>
  <si>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</si>
  <si>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</si>
  <si>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</si>
  <si>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</si>
  <si>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</si>
  <si>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</si>
  <si>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</si>
  <si>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</si>
  <si>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</si>
  <si>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</si>
  <si>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</si>
  <si>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</si>
  <si>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</si>
  <si>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</si>
  <si>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</si>
  <si>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</si>
  <si>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</si>
  <si>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</si>
  <si>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</si>
  <si>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</si>
  <si>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</si>
  <si>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</si>
  <si>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</si>
  <si>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</si>
  <si>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</si>
  <si>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</si>
  <si>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</si>
  <si>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</si>
  <si>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</si>
  <si>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</si>
  <si>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</si>
  <si>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</si>
  <si>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</si>
  <si>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</si>
  <si>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</si>
  <si>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</si>
  <si>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</si>
  <si>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</si>
  <si>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</si>
  <si>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</si>
  <si>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</si>
  <si>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</si>
  <si>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</si>
  <si>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</si>
  <si>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</si>
  <si>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</si>
  <si>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</si>
  <si>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</si>
  <si>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</si>
  <si>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</si>
  <si>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</si>
  <si>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</si>
  <si>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</si>
  <si>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</si>
  <si>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</si>
  <si>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</si>
  <si>
    <t>9695005MSX1OYEMGDF46</t>
  </si>
  <si>
    <t xml:space="preserve">969500T1UBNNTYVWOS04 </t>
  </si>
  <si>
    <t>KX1WK48MPD4Y2NCUIZ63</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</si>
  <si>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</si>
  <si>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2018 Version</t>
  </si>
  <si>
    <t>Worksheet B2: HTT Public Sector Assets</t>
  </si>
  <si>
    <t>Worksheet B3: HTT Shipping Assets</t>
  </si>
  <si>
    <t>B2. Harmonised Transparency Template - Public Sector Assets</t>
  </si>
  <si>
    <t>HTT 2018</t>
  </si>
  <si>
    <t>CONTENT OF TAB B2</t>
  </si>
  <si>
    <t>8. Public Sector Assets</t>
  </si>
  <si>
    <t>PS.8.1.1</t>
  </si>
  <si>
    <t>Number of public sector exposures</t>
  </si>
  <si>
    <t>OPS.8.1.1</t>
  </si>
  <si>
    <t>OPS.8.1.2</t>
  </si>
  <si>
    <t>OPS.8.1.3</t>
  </si>
  <si>
    <t>OPS.8.1.4</t>
  </si>
  <si>
    <t>OPS.8.1.5</t>
  </si>
  <si>
    <t>OPS.8.1.6</t>
  </si>
  <si>
    <t>OPS.8.1.7</t>
  </si>
  <si>
    <t>2. Size Information</t>
  </si>
  <si>
    <t>Number of Exposures</t>
  </si>
  <si>
    <t>% No. of Exposures</t>
  </si>
  <si>
    <t>PS.8.2.1</t>
  </si>
  <si>
    <t>Average exposure size (000s)</t>
  </si>
  <si>
    <t>PS.8.2.2</t>
  </si>
  <si>
    <t>TBC at a country level</t>
  </si>
  <si>
    <t>PS.8.2.3</t>
  </si>
  <si>
    <t>PS.8.2.4</t>
  </si>
  <si>
    <t>PS.8.2.5</t>
  </si>
  <si>
    <t>PS.8.2.6</t>
  </si>
  <si>
    <t>PS.8.2.7</t>
  </si>
  <si>
    <t>PS.8.2.8</t>
  </si>
  <si>
    <t>PS.8.2.9</t>
  </si>
  <si>
    <t>PS.8.2.10</t>
  </si>
  <si>
    <t>PS.8.2.11</t>
  </si>
  <si>
    <t>PS.8.2.12</t>
  </si>
  <si>
    <t>PS.8.2.13</t>
  </si>
  <si>
    <t>PS.8.2.14</t>
  </si>
  <si>
    <t>PS.8.2.15</t>
  </si>
  <si>
    <t>PS.8.2.16</t>
  </si>
  <si>
    <t>PS.8.2.17</t>
  </si>
  <si>
    <t>3. Breakdown by Asset Type</t>
  </si>
  <si>
    <t>PS.8.3.1</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</si>
  <si>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</si>
  <si>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</si>
  <si>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</si>
  <si>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</si>
  <si>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</si>
  <si>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</si>
  <si>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</si>
  <si>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</si>
  <si>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</si>
  <si>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</si>
  <si>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</si>
  <si>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</si>
  <si>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</si>
  <si>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</si>
  <si>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</si>
  <si>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</si>
  <si>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</si>
  <si>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</si>
  <si>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</si>
  <si>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</si>
  <si>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</si>
  <si>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</si>
  <si>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</si>
  <si>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</si>
  <si>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</si>
  <si>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</si>
  <si>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</si>
  <si>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</si>
  <si>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</si>
  <si>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</si>
  <si>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</si>
  <si>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</si>
  <si>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</si>
  <si>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</si>
  <si>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</si>
  <si>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</si>
  <si>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</si>
  <si>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</si>
  <si>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</si>
  <si>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</si>
  <si>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</si>
  <si>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</si>
  <si>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</si>
  <si>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</si>
  <si>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</si>
  <si>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</si>
  <si>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</si>
  <si>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</si>
  <si>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</si>
  <si>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</si>
  <si>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</si>
  <si>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</si>
  <si>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</si>
  <si>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</si>
  <si>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</si>
  <si>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</si>
  <si>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</si>
  <si>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</si>
  <si>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</si>
  <si>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</si>
  <si>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</si>
  <si>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</si>
  <si>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</si>
  <si>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</si>
  <si>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</si>
  <si>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</si>
  <si>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</si>
  <si>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</si>
  <si>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</si>
  <si>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</si>
  <si>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</si>
  <si>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</si>
  <si>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</si>
  <si>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</si>
  <si>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</si>
  <si>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</si>
  <si>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</si>
  <si>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</si>
  <si>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</si>
  <si>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</si>
  <si>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</si>
  <si>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</si>
  <si>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</si>
  <si>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</si>
  <si>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</si>
  <si>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</si>
  <si>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</si>
  <si>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</si>
  <si>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</si>
  <si>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</si>
  <si>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</si>
  <si>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</si>
  <si>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</si>
  <si>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</si>
  <si>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</si>
  <si>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</si>
  <si>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</si>
  <si>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</si>
  <si>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</si>
  <si>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</si>
  <si>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</si>
  <si>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</si>
  <si>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</si>
  <si>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</si>
  <si>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</si>
  <si>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</si>
  <si>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</si>
  <si>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</si>
  <si>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</si>
  <si>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</si>
  <si>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</si>
  <si>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</si>
  <si>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</si>
  <si>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</si>
  <si>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</si>
  <si>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</si>
  <si>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</si>
  <si>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</si>
  <si>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</si>
  <si>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</si>
  <si>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</si>
  <si>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</si>
  <si>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</si>
  <si>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</si>
  <si>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</si>
  <si>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</si>
  <si>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</si>
  <si>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</si>
  <si>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</si>
  <si>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</si>
  <si>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</si>
  <si>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</si>
  <si>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</si>
  <si>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</si>
  <si>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</si>
  <si>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</si>
  <si>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</si>
  <si>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</si>
  <si>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</si>
  <si>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</si>
  <si>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</si>
  <si>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</si>
  <si>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</si>
  <si>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</si>
  <si>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</si>
  <si>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</si>
  <si>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</si>
  <si>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</si>
  <si>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</si>
  <si>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</si>
  <si>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</si>
  <si>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</si>
  <si>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</si>
  <si>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</si>
  <si>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</si>
  <si>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</si>
  <si>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</si>
  <si>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</si>
  <si>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</si>
  <si>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</si>
  <si>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</si>
  <si>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</si>
  <si>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</si>
  <si>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</si>
  <si>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</si>
  <si>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</si>
  <si>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</si>
  <si>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</si>
  <si>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</si>
  <si>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</si>
  <si>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</si>
  <si>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</si>
  <si>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</si>
  <si>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</si>
  <si>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</si>
  <si>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</si>
  <si>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</si>
  <si>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</si>
  <si>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</si>
  <si>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</si>
  <si>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</si>
  <si>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</si>
  <si>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</si>
  <si>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</si>
  <si>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</si>
  <si>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</si>
  <si>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</si>
  <si>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</si>
  <si>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</si>
  <si>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</si>
  <si>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</si>
  <si>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</si>
  <si>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</si>
  <si>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</si>
  <si>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</si>
  <si>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</si>
  <si>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</si>
  <si>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</si>
  <si>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</si>
  <si>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</si>
  <si>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</si>
  <si>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</si>
  <si>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</si>
  <si>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</si>
  <si>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</si>
  <si>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</si>
  <si>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</si>
  <si>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</si>
  <si>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</si>
  <si>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</si>
  <si>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</si>
  <si>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</si>
  <si>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</si>
  <si>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</si>
  <si>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</si>
  <si>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</si>
  <si>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</si>
  <si>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</si>
  <si>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</si>
  <si>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</si>
  <si>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</si>
  <si>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</si>
  <si>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</si>
  <si>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</si>
  <si>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</si>
  <si>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</si>
  <si>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</si>
  <si>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</si>
  <si>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</si>
  <si>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</si>
  <si>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</si>
  <si>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</si>
  <si>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</si>
  <si>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</si>
  <si>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</si>
  <si>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</si>
  <si>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</si>
  <si>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</si>
  <si>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</si>
  <si>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</si>
  <si>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</si>
  <si>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</si>
  <si>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</si>
  <si>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</si>
  <si>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</si>
  <si>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</si>
  <si>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</si>
  <si>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</si>
  <si>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</si>
  <si>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</si>
  <si>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</si>
  <si>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</si>
  <si>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</si>
  <si>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</si>
  <si>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</si>
  <si>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</si>
  <si>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</si>
  <si>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</si>
  <si>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</si>
  <si>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</si>
  <si>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</si>
  <si>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</si>
  <si>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</si>
  <si>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</si>
  <si>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</si>
  <si>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</si>
  <si>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</si>
  <si>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</si>
  <si>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</si>
  <si>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</si>
  <si>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</si>
  <si>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</si>
  <si>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</si>
  <si>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</si>
  <si>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</si>
  <si>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</si>
  <si>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</si>
  <si>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</si>
  <si>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</si>
  <si>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</si>
  <si>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</si>
  <si>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</si>
  <si>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</si>
  <si>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</si>
  <si>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</si>
  <si>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</si>
  <si>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</si>
  <si>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</si>
  <si>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</si>
  <si>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</si>
  <si>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</si>
  <si>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</si>
  <si>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</si>
  <si>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</si>
  <si>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</si>
  <si>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</si>
  <si>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</si>
  <si>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</si>
  <si>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</si>
  <si>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</si>
  <si>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</si>
  <si>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</si>
  <si>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</si>
  <si>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</si>
  <si>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</si>
  <si>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</si>
  <si>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</si>
  <si>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</si>
  <si>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</si>
  <si>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</si>
  <si>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</si>
  <si>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</si>
  <si>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</si>
  <si>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</si>
  <si>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</si>
  <si>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</si>
  <si>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</si>
  <si>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</si>
  <si>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</si>
  <si>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</si>
  <si>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</si>
  <si>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</si>
  <si>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</si>
  <si>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</si>
  <si>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</si>
  <si>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</si>
  <si>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</si>
  <si>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</si>
  <si>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</si>
  <si>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</si>
  <si>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</si>
  <si>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</si>
  <si>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</si>
  <si>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</si>
  <si>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</si>
  <si>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</si>
  <si>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</si>
  <si>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</si>
  <si>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</si>
  <si>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</si>
  <si>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</si>
  <si>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</si>
  <si>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</si>
  <si>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</si>
  <si>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</si>
  <si>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</si>
  <si>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</si>
  <si>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</si>
  <si>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</si>
  <si>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</si>
  <si>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Total Cover Assets</t>
  </si>
  <si>
    <t>Residual Life (mn)</t>
  </si>
  <si>
    <t>Maturity (mn)</t>
  </si>
  <si>
    <t>Derivatives in the register / cover pool [notional] (mn)</t>
  </si>
  <si>
    <t>M.7.5.32</t>
  </si>
  <si>
    <t>M.7.5.33</t>
  </si>
  <si>
    <t>M.7.5.34</t>
  </si>
  <si>
    <t>M.7.5.35</t>
  </si>
  <si>
    <t>M.7.5.36</t>
  </si>
  <si>
    <t>M.7.5.37</t>
  </si>
  <si>
    <t>M.7.5.38</t>
  </si>
  <si>
    <t>M.7.5.39</t>
  </si>
  <si>
    <t>M.7.5.40</t>
  </si>
  <si>
    <t>M.7.5.41</t>
  </si>
  <si>
    <t>M.7.5.42</t>
  </si>
  <si>
    <t>M.7.5.43</t>
  </si>
  <si>
    <t>M.7.5.44</t>
  </si>
  <si>
    <t>M.7.5.45</t>
  </si>
  <si>
    <t>M.7.5.46</t>
  </si>
  <si>
    <t>M.7.5.47</t>
  </si>
  <si>
    <t>M.7.5.48</t>
  </si>
  <si>
    <t>M.7.5.49</t>
  </si>
  <si>
    <t>M.7.5.50</t>
  </si>
  <si>
    <t>M.7A.13.5</t>
  </si>
  <si>
    <t>Buy-to-let/Non-owner occupied</t>
  </si>
  <si>
    <t>Agricultural</t>
  </si>
  <si>
    <t>1st lien / No prior ranks</t>
  </si>
  <si>
    <t>Residual Life Buckets of Cover assets [i.e. how is the contractual and/or expected residual life defined? What assumptions eg, in terms of prepayments? etc.]</t>
  </si>
  <si>
    <t>Worksheet E: Optional ECB-ECAIs data</t>
  </si>
  <si>
    <t>Exposures to/guaranteed by Supranational, Sovereign, Agency (SSA)</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</si>
  <si>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</si>
  <si>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Reporting Date: 19/04/2018</t>
  </si>
  <si>
    <t>Cut-off Date: 31/03/2018</t>
  </si>
  <si>
    <t>31/03/2018</t>
  </si>
  <si>
    <t>A2</t>
  </si>
  <si>
    <t xml:space="preserve">31/12/2017 </t>
  </si>
  <si>
    <t xml:space="preserve">31/12/2016 </t>
  </si>
  <si>
    <t xml:space="preserve">31/12/2015 </t>
  </si>
  <si>
    <t>30/04/2018</t>
  </si>
  <si>
    <t>31/05/2018</t>
  </si>
  <si>
    <t>30/06/2018</t>
  </si>
  <si>
    <t>31/07/2018</t>
  </si>
  <si>
    <t>31/08/2018</t>
  </si>
  <si>
    <t>30/09/2018</t>
  </si>
  <si>
    <t>31/10/2018</t>
  </si>
  <si>
    <t>30/11/2018</t>
  </si>
  <si>
    <t>31/12/2018</t>
  </si>
  <si>
    <t>31/01/2019</t>
  </si>
  <si>
    <t>28/02/2019</t>
  </si>
  <si>
    <t>31/03/2019</t>
  </si>
  <si>
    <t>30/04/2019</t>
  </si>
  <si>
    <t>31/05/2019</t>
  </si>
  <si>
    <t>30/06/2019</t>
  </si>
  <si>
    <t>31/07/2019</t>
  </si>
  <si>
    <t>31/08/2019</t>
  </si>
  <si>
    <t>30/09/2019</t>
  </si>
  <si>
    <t>31/10/2019</t>
  </si>
  <si>
    <t>30/11/2019</t>
  </si>
  <si>
    <t>31/12/2019</t>
  </si>
  <si>
    <t>31/01/2020</t>
  </si>
  <si>
    <t>29/02/2020</t>
  </si>
  <si>
    <t>31/03/2020</t>
  </si>
  <si>
    <t>30/04/2020</t>
  </si>
  <si>
    <t>31/05/2020</t>
  </si>
  <si>
    <t>30/06/2020</t>
  </si>
  <si>
    <t>31/07/2020</t>
  </si>
  <si>
    <t>31/08/2020</t>
  </si>
  <si>
    <t>30/09/2020</t>
  </si>
  <si>
    <t>31/10/2020</t>
  </si>
  <si>
    <t>30/11/2020</t>
  </si>
  <si>
    <t>31/12/2020</t>
  </si>
  <si>
    <t>31/01/2021</t>
  </si>
  <si>
    <t>28/02/2021</t>
  </si>
  <si>
    <t>31/03/2021</t>
  </si>
  <si>
    <t>30/04/2021</t>
  </si>
  <si>
    <t>31/05/2021</t>
  </si>
  <si>
    <t>30/06/2021</t>
  </si>
  <si>
    <t>31/07/2021</t>
  </si>
  <si>
    <t>31/08/2021</t>
  </si>
  <si>
    <t>30/09/2021</t>
  </si>
  <si>
    <t>31/10/2021</t>
  </si>
  <si>
    <t>30/11/2021</t>
  </si>
  <si>
    <t>31/12/2021</t>
  </si>
  <si>
    <t>31/01/2022</t>
  </si>
  <si>
    <t>28/02/2022</t>
  </si>
  <si>
    <t>31/03/2022</t>
  </si>
  <si>
    <t>30/04/2022</t>
  </si>
  <si>
    <t>31/05/2022</t>
  </si>
  <si>
    <t>30/06/2022</t>
  </si>
  <si>
    <t>31/07/2022</t>
  </si>
  <si>
    <t>31/08/2022</t>
  </si>
  <si>
    <t>30/09/2022</t>
  </si>
  <si>
    <t>31/10/2022</t>
  </si>
  <si>
    <t>30/11/2022</t>
  </si>
  <si>
    <t>31/12/2022</t>
  </si>
  <si>
    <t>31/01/2023</t>
  </si>
  <si>
    <t>28/02/2023</t>
  </si>
  <si>
    <t>31/03/2023</t>
  </si>
  <si>
    <t>30/04/2023</t>
  </si>
  <si>
    <t>31/05/2023</t>
  </si>
  <si>
    <t>30/06/2023</t>
  </si>
  <si>
    <t>31/07/2023</t>
  </si>
  <si>
    <t>31/08/2023</t>
  </si>
  <si>
    <t>30/09/2023</t>
  </si>
  <si>
    <t>31/10/2023</t>
  </si>
  <si>
    <t>30/11/2023</t>
  </si>
  <si>
    <t>31/12/2023</t>
  </si>
  <si>
    <t>31/01/2024</t>
  </si>
  <si>
    <t>29/02/2024</t>
  </si>
  <si>
    <t>31/03/2024</t>
  </si>
  <si>
    <t>30/04/2024</t>
  </si>
  <si>
    <t>31/05/2024</t>
  </si>
  <si>
    <t>30/06/2024</t>
  </si>
  <si>
    <t>31/07/2024</t>
  </si>
  <si>
    <t>31/08/2024</t>
  </si>
  <si>
    <t>30/09/2024</t>
  </si>
  <si>
    <t>31/10/2024</t>
  </si>
  <si>
    <t>30/11/2024</t>
  </si>
  <si>
    <t>31/12/2024</t>
  </si>
  <si>
    <t>31/01/2025</t>
  </si>
  <si>
    <t>28/02/2025</t>
  </si>
  <si>
    <t>31/03/2025</t>
  </si>
  <si>
    <t>30/04/2025</t>
  </si>
  <si>
    <t>31/05/2025</t>
  </si>
  <si>
    <t>30/06/2025</t>
  </si>
  <si>
    <t>31/07/2025</t>
  </si>
  <si>
    <t>31/08/2025</t>
  </si>
  <si>
    <t>30/09/2025</t>
  </si>
  <si>
    <t>31/10/2025</t>
  </si>
  <si>
    <t>30/11/2025</t>
  </si>
  <si>
    <t>31/12/2025</t>
  </si>
  <si>
    <t>31/01/2026</t>
  </si>
  <si>
    <t>28/02/2026</t>
  </si>
  <si>
    <t>31/03/2026</t>
  </si>
  <si>
    <t>30/04/2026</t>
  </si>
  <si>
    <t>31/05/2026</t>
  </si>
  <si>
    <t>30/06/2026</t>
  </si>
  <si>
    <t>31/07/2026</t>
  </si>
  <si>
    <t>31/08/2026</t>
  </si>
  <si>
    <t>30/09/2026</t>
  </si>
  <si>
    <t>31/10/2026</t>
  </si>
  <si>
    <t>30/11/2026</t>
  </si>
  <si>
    <t>31/12/2026</t>
  </si>
  <si>
    <t>31/01/2027</t>
  </si>
  <si>
    <t>28/02/2027</t>
  </si>
  <si>
    <t>31/03/2027</t>
  </si>
  <si>
    <t>30/04/2027</t>
  </si>
  <si>
    <t>31/05/2027</t>
  </si>
  <si>
    <t>30/06/2027</t>
  </si>
  <si>
    <t>31/07/2027</t>
  </si>
  <si>
    <t>31/08/2027</t>
  </si>
  <si>
    <t>30/09/2027</t>
  </si>
  <si>
    <t>31/10/2027</t>
  </si>
  <si>
    <t>30/11/2027</t>
  </si>
  <si>
    <t>31/12/2027</t>
  </si>
  <si>
    <t>31/01/2028</t>
  </si>
  <si>
    <t>29/02/2028</t>
  </si>
  <si>
    <t>31/03/2028</t>
  </si>
  <si>
    <t>30/04/2028</t>
  </si>
  <si>
    <t>31/05/2028</t>
  </si>
  <si>
    <t>30/06/2028</t>
  </si>
  <si>
    <t>31/07/2028</t>
  </si>
  <si>
    <t>31/08/2028</t>
  </si>
  <si>
    <t>30/09/2028</t>
  </si>
  <si>
    <t>31/10/2028</t>
  </si>
  <si>
    <t>30/11/2028</t>
  </si>
  <si>
    <t>31/12/2028</t>
  </si>
  <si>
    <t>31/01/2029</t>
  </si>
  <si>
    <t>28/02/2029</t>
  </si>
  <si>
    <t>31/03/2029</t>
  </si>
  <si>
    <t>30/04/2029</t>
  </si>
  <si>
    <t>31/05/2029</t>
  </si>
  <si>
    <t>30/06/2029</t>
  </si>
  <si>
    <t>31/07/2029</t>
  </si>
  <si>
    <t>31/08/2029</t>
  </si>
  <si>
    <t>30/09/2029</t>
  </si>
  <si>
    <t>31/10/2029</t>
  </si>
  <si>
    <t>30/11/2029</t>
  </si>
  <si>
    <t>31/12/2029</t>
  </si>
  <si>
    <t>31/01/2030</t>
  </si>
  <si>
    <t>28/02/2030</t>
  </si>
  <si>
    <t>31/03/2030</t>
  </si>
  <si>
    <t>30/04/2030</t>
  </si>
  <si>
    <t>31/05/2030</t>
  </si>
  <si>
    <t>30/06/2030</t>
  </si>
  <si>
    <t>31/07/2030</t>
  </si>
  <si>
    <t>31/08/2030</t>
  </si>
  <si>
    <t>30/09/2030</t>
  </si>
  <si>
    <t>31/10/2030</t>
  </si>
  <si>
    <t>30/11/2030</t>
  </si>
  <si>
    <t>31/12/2030</t>
  </si>
  <si>
    <t>31/01/2031</t>
  </si>
  <si>
    <t>28/02/2031</t>
  </si>
  <si>
    <t>31/03/2031</t>
  </si>
  <si>
    <t>30/04/2031</t>
  </si>
  <si>
    <t>31/05/2031</t>
  </si>
  <si>
    <t>30/06/2031</t>
  </si>
  <si>
    <t>31/07/2031</t>
  </si>
  <si>
    <t>31/08/2031</t>
  </si>
  <si>
    <t>30/09/2031</t>
  </si>
  <si>
    <t>31/10/2031</t>
  </si>
  <si>
    <t>30/11/2031</t>
  </si>
  <si>
    <t>31/12/2031</t>
  </si>
  <si>
    <t>31/01/2032</t>
  </si>
  <si>
    <t>29/02/2032</t>
  </si>
  <si>
    <t>31/03/2032</t>
  </si>
  <si>
    <t>30/04/2032</t>
  </si>
  <si>
    <t>31/05/2032</t>
  </si>
  <si>
    <t>30/06/2032</t>
  </si>
  <si>
    <t>31/07/2032</t>
  </si>
  <si>
    <t>31/08/2032</t>
  </si>
  <si>
    <t>30/09/2032</t>
  </si>
  <si>
    <t>31/10/2032</t>
  </si>
  <si>
    <t>30/11/2032</t>
  </si>
  <si>
    <t>31/12/2032</t>
  </si>
  <si>
    <t>31/01/2033</t>
  </si>
  <si>
    <t>28/02/2033</t>
  </si>
  <si>
    <t>31/03/2033</t>
  </si>
  <si>
    <t>30/04/2033</t>
  </si>
  <si>
    <t>31/05/2033</t>
  </si>
  <si>
    <t>30/06/2033</t>
  </si>
  <si>
    <t>31/07/2033</t>
  </si>
  <si>
    <t>31/08/2033</t>
  </si>
  <si>
    <t>30/09/2033</t>
  </si>
  <si>
    <t>31/10/2033</t>
  </si>
  <si>
    <t>30/11/2033</t>
  </si>
  <si>
    <t>31/12/2033</t>
  </si>
  <si>
    <t>31/01/2034</t>
  </si>
  <si>
    <t>28/02/2034</t>
  </si>
  <si>
    <t>31/03/2034</t>
  </si>
  <si>
    <t>30/04/2034</t>
  </si>
  <si>
    <t>31/05/2034</t>
  </si>
  <si>
    <t>30/06/2034</t>
  </si>
  <si>
    <t>31/07/2034</t>
  </si>
  <si>
    <t>31/08/2034</t>
  </si>
  <si>
    <t>30/09/2034</t>
  </si>
  <si>
    <t>31/10/2034</t>
  </si>
  <si>
    <t>30/11/2034</t>
  </si>
  <si>
    <t>31/12/2034</t>
  </si>
  <si>
    <t>31/01/2035</t>
  </si>
  <si>
    <t>28/02/2035</t>
  </si>
  <si>
    <t>31/03/2035</t>
  </si>
  <si>
    <t>30/04/2035</t>
  </si>
  <si>
    <t>31/05/2035</t>
  </si>
  <si>
    <t>30/06/2035</t>
  </si>
  <si>
    <t>31/07/2035</t>
  </si>
  <si>
    <t>31/08/2035</t>
  </si>
  <si>
    <t>30/09/2035</t>
  </si>
  <si>
    <t>31/10/2035</t>
  </si>
  <si>
    <t>30/11/2035</t>
  </si>
  <si>
    <t>31/12/2035</t>
  </si>
  <si>
    <t>31/01/2036</t>
  </si>
  <si>
    <t>29/02/2036</t>
  </si>
  <si>
    <t>31/03/2036</t>
  </si>
  <si>
    <t>30/04/2036</t>
  </si>
  <si>
    <t>31/05/2036</t>
  </si>
  <si>
    <t>30/06/2036</t>
  </si>
  <si>
    <t>31/07/2036</t>
  </si>
  <si>
    <t>31/08/2036</t>
  </si>
  <si>
    <t>30/09/2036</t>
  </si>
  <si>
    <t>31/10/2036</t>
  </si>
  <si>
    <t>30/11/2036</t>
  </si>
  <si>
    <t>31/12/2036</t>
  </si>
  <si>
    <t>31/01/2037</t>
  </si>
  <si>
    <t>28/02/2037</t>
  </si>
  <si>
    <t>31/03/2037</t>
  </si>
  <si>
    <t>30/04/2037</t>
  </si>
  <si>
    <t>31/05/2037</t>
  </si>
  <si>
    <t>30/06/2037</t>
  </si>
  <si>
    <t>31/07/2037</t>
  </si>
  <si>
    <t>31/08/2037</t>
  </si>
  <si>
    <t>30/09/2037</t>
  </si>
  <si>
    <t>31/10/2037</t>
  </si>
  <si>
    <t>30/11/2037</t>
  </si>
  <si>
    <t>31/12/2037</t>
  </si>
  <si>
    <t>31/01/2038</t>
  </si>
  <si>
    <t>28/02/2038</t>
  </si>
  <si>
    <t>31/03/2038</t>
  </si>
  <si>
    <t>30/04/2038</t>
  </si>
  <si>
    <t>31/05/2038</t>
  </si>
  <si>
    <t>30/06/2038</t>
  </si>
  <si>
    <t>31/07/2038</t>
  </si>
  <si>
    <t>31/08/2038</t>
  </si>
  <si>
    <t>30/09/2038</t>
  </si>
  <si>
    <t>31/10/2038</t>
  </si>
  <si>
    <t>30/11/2038</t>
  </si>
  <si>
    <t>31/12/2038</t>
  </si>
  <si>
    <t>31/01/2039</t>
  </si>
  <si>
    <t>28/02/2039</t>
  </si>
  <si>
    <t>31/03/2039</t>
  </si>
  <si>
    <t>30/04/2039</t>
  </si>
  <si>
    <t>31/05/2039</t>
  </si>
  <si>
    <t>30/06/2039</t>
  </si>
  <si>
    <t>31/07/2039</t>
  </si>
  <si>
    <t>31/08/2039</t>
  </si>
  <si>
    <t>30/09/2039</t>
  </si>
  <si>
    <t>31/10/2039</t>
  </si>
  <si>
    <t>30/11/2039</t>
  </si>
  <si>
    <t>31/12/2039</t>
  </si>
  <si>
    <t>31/01/2040</t>
  </si>
  <si>
    <t>29/02/2040</t>
  </si>
  <si>
    <t>31/03/2040</t>
  </si>
  <si>
    <t>30/04/2040</t>
  </si>
  <si>
    <t>31/05/2040</t>
  </si>
  <si>
    <t>30/06/2040</t>
  </si>
  <si>
    <t>31/07/2040</t>
  </si>
  <si>
    <t>31/08/2040</t>
  </si>
  <si>
    <t>30/09/2040</t>
  </si>
  <si>
    <t>31/10/2040</t>
  </si>
  <si>
    <t>30/11/2040</t>
  </si>
  <si>
    <t>31/12/2040</t>
  </si>
  <si>
    <t>31/01/2041</t>
  </si>
  <si>
    <t>28/02/2041</t>
  </si>
  <si>
    <t>31/03/2041</t>
  </si>
  <si>
    <t>30/04/2041</t>
  </si>
  <si>
    <t>31/05/2041</t>
  </si>
  <si>
    <t>30/06/2041</t>
  </si>
  <si>
    <t>31/07/2041</t>
  </si>
  <si>
    <t>31/08/2041</t>
  </si>
  <si>
    <t>30/09/2041</t>
  </si>
  <si>
    <t>31/10/2041</t>
  </si>
  <si>
    <t>30/11/2041</t>
  </si>
  <si>
    <t>31/12/2041</t>
  </si>
  <si>
    <t>31/01/2042</t>
  </si>
  <si>
    <t>28/02/2042</t>
  </si>
  <si>
    <t>31/03/2042</t>
  </si>
  <si>
    <t>30/04/2042</t>
  </si>
  <si>
    <t>31/05/2042</t>
  </si>
  <si>
    <t>30/06/2042</t>
  </si>
  <si>
    <t>31/07/2042</t>
  </si>
  <si>
    <t>31/08/2042</t>
  </si>
  <si>
    <t>30/09/2042</t>
  </si>
  <si>
    <t>31/10/2042</t>
  </si>
  <si>
    <t>30/11/2042</t>
  </si>
  <si>
    <t>31/12/2042</t>
  </si>
  <si>
    <t>31/01/2043</t>
  </si>
  <si>
    <t>28/02/2043</t>
  </si>
  <si>
    <t>31/03/2043</t>
  </si>
  <si>
    <t>30/04/2043</t>
  </si>
  <si>
    <t>31/05/2043</t>
  </si>
  <si>
    <t>30/06/2043</t>
  </si>
  <si>
    <t>31/07/2043</t>
  </si>
  <si>
    <t>31/08/2043</t>
  </si>
  <si>
    <t>30/09/2043</t>
  </si>
  <si>
    <t>31/10/2043</t>
  </si>
  <si>
    <t>30/11/2043</t>
  </si>
  <si>
    <t>31/12/2043</t>
  </si>
  <si>
    <t>31/01/2044</t>
  </si>
  <si>
    <t>29/02/2044</t>
  </si>
  <si>
    <t>31/03/2044</t>
  </si>
  <si>
    <t>30/04/2044</t>
  </si>
  <si>
    <t>31/05/2044</t>
  </si>
  <si>
    <t>30/06/2044</t>
  </si>
  <si>
    <t>31/07/2044</t>
  </si>
  <si>
    <t>31/08/2044</t>
  </si>
  <si>
    <t>30/09/2044</t>
  </si>
  <si>
    <t>31/10/2044</t>
  </si>
  <si>
    <t>30/11/2044</t>
  </si>
  <si>
    <t>31/12/2044</t>
  </si>
  <si>
    <t>31/01/2045</t>
  </si>
  <si>
    <t>28/02/2045</t>
  </si>
  <si>
    <t>31/03/2045</t>
  </si>
  <si>
    <t>30/04/2045</t>
  </si>
  <si>
    <t>31/05/2045</t>
  </si>
  <si>
    <t>30/06/2045</t>
  </si>
  <si>
    <t>31/07/2045</t>
  </si>
  <si>
    <t>31/08/2045</t>
  </si>
  <si>
    <t>30/09/2045</t>
  </si>
  <si>
    <t>31/10/2045</t>
  </si>
  <si>
    <t>30/11/2045</t>
  </si>
  <si>
    <t>31/12/2045</t>
  </si>
  <si>
    <t>31/01/2046</t>
  </si>
  <si>
    <t>28/02/2046</t>
  </si>
  <si>
    <t>31/03/2046</t>
  </si>
  <si>
    <t>30/04/2046</t>
  </si>
  <si>
    <t>31/05/2046</t>
  </si>
  <si>
    <t>30/06/2046</t>
  </si>
  <si>
    <t>31/07/2046</t>
  </si>
  <si>
    <t>31/08/2046</t>
  </si>
  <si>
    <t>30/09/2046</t>
  </si>
  <si>
    <t>31/10/2046</t>
  </si>
  <si>
    <t>30/11/2046</t>
  </si>
  <si>
    <t>31/12/2046</t>
  </si>
  <si>
    <t>31/01/2047</t>
  </si>
  <si>
    <t>28/02/2047</t>
  </si>
  <si>
    <t>31/03/2047</t>
  </si>
  <si>
    <t>30/04/2047</t>
  </si>
  <si>
    <t>31/05/2047</t>
  </si>
  <si>
    <t>30/06/2047</t>
  </si>
  <si>
    <t>31/07/2047</t>
  </si>
  <si>
    <t>31/08/2047</t>
  </si>
  <si>
    <t>30/09/2047</t>
  </si>
  <si>
    <t>31/10/2047</t>
  </si>
  <si>
    <t>30/11/2047</t>
  </si>
  <si>
    <t>31/12/2047</t>
  </si>
  <si>
    <t>31/01/2048</t>
  </si>
  <si>
    <t>29/02/2048</t>
  </si>
  <si>
    <r>
      <rPr>
        <b/>
        <i/>
        <vertAlign val="superscript"/>
        <sz val="8"/>
        <rFont val="Times New Roman"/>
        <family val="1"/>
      </rPr>
      <t xml:space="preserve">2 </t>
    </r>
    <r>
      <rPr>
        <b/>
        <i/>
        <sz val="8"/>
        <rFont val="Times New Roman"/>
        <family val="1"/>
      </rPr>
      <t xml:space="preserve">Permitted Investments </t>
    </r>
    <r>
      <rPr>
        <sz val="8"/>
        <rFont val="Times New Roman"/>
        <family val="1"/>
      </rPr>
      <t xml:space="preserve">means any </t>
    </r>
    <r>
      <rPr>
        <i/>
        <sz val="8"/>
        <rFont val="Times New Roman"/>
        <family val="1"/>
      </rPr>
      <t>valeur de remplacement</t>
    </r>
    <r>
      <rPr>
        <sz val="8"/>
        <rFont val="Times New Roman"/>
        <family val="1"/>
      </rPr>
      <t xml:space="preserve"> of the Lender, within the meaning, and complying with the provisions, of Articles L.515-17 and R.515-7 of the FMFC. Substitution Assets will be valued using the same methodology as the specific controller of the Lender, which is denominated in Euro and falls into one of the following categories:
(a) deposits denominated in Euro made with a credit institution whose registered office is located in a member state either of the European Economic Area or of the Organisation for Economic Co-operation and Development ("OECD"), with the exception of investment firms, having a rating no lower than A+ (long term) (or A (long term), but in that case, together with A-1 (short term)) by S&amp;P and P-1 (short term) by Moody's, and which may be repaid or withdrawn at any moment at the request of the Issuer in order to make sums available within twenty-four (24) hours at the latest, having a remaining maturity date of thirty (30) days or less and mature at least one (1) Business Day prior to the next Payment Date;
(b)  French treasury bonds (bons du Trésor) having a remaining maturity date of thirty (30) days or less and mature at least one (1) Business Day prior to the next Payment Date and having a rating no lower than A+ (long term) (or A (long term), but in that case, together with A-1 (short term)) by S&amp;P and P-1 (short term) by Moody's;
(c)  debt instruments referred to in paragraph 2 of Article D. 214-94 of the Financial Code and denominated in Euro, provided that:
        (i) they are traded on a regulated market located in a country that is party to the agreement on the European Economic Area, with the exception of securities giving access directly or indirectly to the share capital of a company; 
        (ii) they have a fixed principal amount at maturity; 
        (iii) they are not interest-only strips;
        (iv) they are not purchased at a premium over par; 
        (v) they are not issued by mutual funds or any securitisation special purpose vehicle; and
        (vi) they have a remaining maturity date of thirty (30) days or less and mature at least one (1) Business Day prior to the next Payment Date and having a rating no lower than A+ (long term) (or A (long term), but in that case, together with A-1 (short term)) by S&amp;P and P-1 (short term) by Moody's;
(d)  negotiable debt instruments (titres de créances négociables) being denominated in Euro and provided they have the characteristics specified in sub-paragraphs (ii) to (v) of paragraph (c) above, having a remaining maturity date of thirty (30) days or less and mature at least one (1) Business Day prior to the next Payment Date and having a rating no lower than A+ (long term) (or A (long term), but in that case, together with A-1 (short term)) by S&amp;P and P-1 (short term) by Moody's; or
(e)  units or shares of units in undertakings for collective investment in transferable securities (organismes de placement collectifs en valeurs mobilières) invested mainly in debt instruments referred to in paragraphs (b), (c) and (d) above, being denominated in Euro, having a remaining maturity date of thirty (30) days or less and mature at least one (1) Business Day prior to the next Payment Date and having a daily liquidity.
</t>
    </r>
  </si>
  <si>
    <t>strategy, limits, counterparties etc (if applicable)</t>
  </si>
  <si>
    <t>Interest rate risk</t>
  </si>
  <si>
    <t>Interest rate and currency risks</t>
  </si>
  <si>
    <t>3.4</t>
  </si>
  <si>
    <t>of which soft bullet</t>
  </si>
  <si>
    <t>of which hard bullet</t>
  </si>
  <si>
    <t>Contractual maturity of cov. bonds</t>
  </si>
  <si>
    <t>Contractual maturity of cover pool</t>
  </si>
  <si>
    <t>Public sector</t>
  </si>
  <si>
    <t>Contractual maturity structure of cover pool and covered bonds</t>
  </si>
  <si>
    <t>3.3</t>
  </si>
  <si>
    <t>Expected maturity of covered bonds</t>
  </si>
  <si>
    <t>Expected maturity of cover pool</t>
  </si>
  <si>
    <t>0 - 1 Y (years)</t>
  </si>
  <si>
    <t>Expected maturity structure of cover pool and covered bonds</t>
  </si>
  <si>
    <t>3.2</t>
  </si>
  <si>
    <t>WAL of covered bonds</t>
  </si>
  <si>
    <t>WAL of cover pool</t>
  </si>
  <si>
    <t>explanations (CPR rate used etc)</t>
  </si>
  <si>
    <t>Contractual</t>
  </si>
  <si>
    <t>Expected</t>
  </si>
  <si>
    <t>WAL (weighted average life) of cover pool and covered bonds</t>
  </si>
  <si>
    <t>3.1</t>
  </si>
  <si>
    <t>ALM OF THE COVERED BOND ISSUER</t>
  </si>
  <si>
    <t>Compliance with the whole article  129 CRR</t>
  </si>
  <si>
    <t>2.7</t>
  </si>
  <si>
    <r>
      <t xml:space="preserve">(iv)  Percentage of loans more than ninety days past due : </t>
    </r>
    <r>
      <rPr>
        <i/>
        <sz val="10"/>
        <rFont val="Arial"/>
        <family val="2"/>
      </rPr>
      <t xml:space="preserve">please refer to section 4.1 (residential) and 5.1 (public sector) </t>
    </r>
  </si>
  <si>
    <r>
      <t>(iii)  Maturity structure of cover assets and covered bonds :</t>
    </r>
    <r>
      <rPr>
        <i/>
        <sz val="10"/>
        <rFont val="Arial"/>
        <family val="2"/>
      </rPr>
      <t xml:space="preserve"> please refer to  section 3.1, 3.2 and 3.3 </t>
    </r>
  </si>
  <si>
    <t>CB interest rate and currency : section 6.1 and 6.2</t>
  </si>
  <si>
    <t>assets interest rate and currency : section 4.10 (residential), 5.5 and 5.6 (public sector)</t>
  </si>
  <si>
    <t xml:space="preserve">hedging policy : section 3.4 </t>
  </si>
  <si>
    <t xml:space="preserve">       Interest rate and currency risks </t>
  </si>
  <si>
    <t xml:space="preserve">       Loan size : section 4.12 (residential) and 5.8 (public sector)  </t>
  </si>
  <si>
    <t xml:space="preserve">       Type of cover assets : section 2.2</t>
  </si>
  <si>
    <r>
      <t xml:space="preserve">(ii)   Geographical distribution : </t>
    </r>
    <r>
      <rPr>
        <i/>
        <sz val="10"/>
        <rFont val="Arial"/>
        <family val="2"/>
      </rPr>
      <t>please refer to section 4.3 (residential), 5.2 , 5.3 and 5.4 (public sector)</t>
    </r>
  </si>
  <si>
    <r>
      <t xml:space="preserve">(i)    Value of the cover pool and outstanding covered bonds : </t>
    </r>
    <r>
      <rPr>
        <i/>
        <sz val="10"/>
        <rFont val="Arial"/>
        <family val="2"/>
      </rPr>
      <t>please refer to section 2.2</t>
    </r>
  </si>
  <si>
    <t>Information required under article 129(7) CRR </t>
  </si>
  <si>
    <t>2.6</t>
  </si>
  <si>
    <t>TOTAL</t>
  </si>
  <si>
    <t>Total privileged liabilities</t>
  </si>
  <si>
    <t>Other privileged liabilities</t>
  </si>
  <si>
    <t>Covered bonds</t>
  </si>
  <si>
    <t>Total equity and non privileged liabilities</t>
  </si>
  <si>
    <t>Other non privileged liabilities</t>
  </si>
  <si>
    <t>Subordinated debt</t>
  </si>
  <si>
    <t>Equity</t>
  </si>
  <si>
    <t>LIABILITIES</t>
  </si>
  <si>
    <t>Liabilities of the covered bond issuer</t>
  </si>
  <si>
    <t>2.5</t>
  </si>
  <si>
    <t>Stable</t>
  </si>
  <si>
    <t>AAA</t>
  </si>
  <si>
    <t>S&amp;P</t>
  </si>
  <si>
    <t>Aaa</t>
  </si>
  <si>
    <t>Moody's</t>
  </si>
  <si>
    <t>Fitch</t>
  </si>
  <si>
    <t>Covered bonds rating</t>
  </si>
  <si>
    <t>Outlook</t>
  </si>
  <si>
    <t>Rating Watch</t>
  </si>
  <si>
    <t>Rating</t>
  </si>
  <si>
    <t>Covered bonds ratings</t>
  </si>
  <si>
    <t>2.4</t>
  </si>
  <si>
    <t>Contractual (ACT)</t>
  </si>
  <si>
    <t>Legal ("coverage ratio")</t>
  </si>
  <si>
    <t>current (%)</t>
  </si>
  <si>
    <t>minimum (%)</t>
  </si>
  <si>
    <t>Overcollateralisation ratios</t>
  </si>
  <si>
    <t>2.3</t>
  </si>
  <si>
    <t>Residential assets</t>
  </si>
  <si>
    <t>Commercial assets</t>
  </si>
  <si>
    <t>Public sector exposures</t>
  </si>
  <si>
    <t>Cover pool</t>
  </si>
  <si>
    <t>to central bank repo-operations</t>
  </si>
  <si>
    <t>outstanding</t>
  </si>
  <si>
    <t>of which eligible</t>
  </si>
  <si>
    <t>Covered bonds and cover pool</t>
  </si>
  <si>
    <t>2.2</t>
  </si>
  <si>
    <t>CRD compliant (Y / N) ?</t>
  </si>
  <si>
    <t>UCITS compliant (Y / N) ?</t>
  </si>
  <si>
    <t>Information on the legal framework (link)</t>
  </si>
  <si>
    <t>http://www.bpce.fr/communication-financiere/dette/bpce-sfh</t>
  </si>
  <si>
    <t>Financial information (link)</t>
  </si>
  <si>
    <t>FRANCE</t>
  </si>
  <si>
    <t>Country in which the issuer is based</t>
  </si>
  <si>
    <t>Name of the covered bond issuer</t>
  </si>
  <si>
    <t>Covered bond issuer</t>
  </si>
  <si>
    <t>2.1</t>
  </si>
  <si>
    <t>COVERED BOND ISSUER OVERVIEW</t>
  </si>
  <si>
    <t>as of</t>
  </si>
  <si>
    <t xml:space="preserve"> Core tier 1 ratio (%) (group parent company)</t>
  </si>
  <si>
    <t>1.4</t>
  </si>
  <si>
    <t>NA</t>
  </si>
  <si>
    <t>Covered bond issuer rating (senior unsecured)</t>
  </si>
  <si>
    <t>Rating watch</t>
  </si>
  <si>
    <t>1.3</t>
  </si>
  <si>
    <t>Senior unsecured rating (group parent company)</t>
  </si>
  <si>
    <t>1.2</t>
  </si>
  <si>
    <t>http://www.bpce.fr/communication-financiere</t>
  </si>
  <si>
    <t>Group consolidated financial information (link)</t>
  </si>
  <si>
    <t>BPCE</t>
  </si>
  <si>
    <t>Group parent company</t>
  </si>
  <si>
    <t>Group</t>
  </si>
  <si>
    <t>1.1</t>
  </si>
  <si>
    <t>GROUP LEVEL  INFORMATION AND SENIOR UNSECURED RATINGS</t>
  </si>
  <si>
    <t>(dd/mm/yyyy)</t>
  </si>
  <si>
    <t xml:space="preserve">Reporting date </t>
  </si>
  <si>
    <t xml:space="preserve">CB ISSUER </t>
  </si>
  <si>
    <t>FRENCH NATIONAL COVERED BOND LABEL REPORTING TEMPLATE</t>
  </si>
  <si>
    <t>etc…</t>
  </si>
  <si>
    <t>RMBS 3</t>
  </si>
  <si>
    <t>RMBS 2</t>
  </si>
  <si>
    <t>RMBS 1</t>
  </si>
  <si>
    <t>Originator(s)</t>
  </si>
  <si>
    <t>Main country (assets)</t>
  </si>
  <si>
    <t>Year of last issuance</t>
  </si>
  <si>
    <t>Outstanding balance</t>
  </si>
  <si>
    <t>ISIN</t>
  </si>
  <si>
    <t>Name</t>
  </si>
  <si>
    <t>External RMBS DETAILS</t>
  </si>
  <si>
    <t>% credit enhancement</t>
  </si>
  <si>
    <t>% reserve fund</t>
  </si>
  <si>
    <t>% subordination</t>
  </si>
  <si>
    <t>Internal RMBS DETAILS</t>
  </si>
  <si>
    <t>Residential MBS</t>
  </si>
  <si>
    <t>4.13</t>
  </si>
  <si>
    <t xml:space="preserve">TOTAL </t>
  </si>
  <si>
    <t>% of total cover pool (outstanding)</t>
  </si>
  <si>
    <t xml:space="preserve">Outstanding </t>
  </si>
  <si>
    <t xml:space="preserve">Number of loans </t>
  </si>
  <si>
    <t xml:space="preserve">Residential </t>
  </si>
  <si>
    <t>10 largest exposures (%)</t>
  </si>
  <si>
    <t>5 largest exposures (%)</t>
  </si>
  <si>
    <t>% of total
cover pool</t>
  </si>
  <si>
    <t>Average outstanding balance (€)</t>
  </si>
  <si>
    <t>Number of loans</t>
  </si>
  <si>
    <t>Granularity and large exposures (excluding external MBS)</t>
  </si>
  <si>
    <t>4.12</t>
  </si>
  <si>
    <t>Real estate company</t>
  </si>
  <si>
    <t>Other non-working</t>
  </si>
  <si>
    <t>Retired / Pensioner</t>
  </si>
  <si>
    <t>Self employed</t>
  </si>
  <si>
    <t>Civil servants</t>
  </si>
  <si>
    <t>Employees</t>
  </si>
  <si>
    <t>%</t>
  </si>
  <si>
    <t>Borrowers (excluding external MBS)</t>
  </si>
  <si>
    <t>4.11</t>
  </si>
  <si>
    <t>Mixed (1y+)</t>
  </si>
  <si>
    <t>Floating (1y or less)</t>
  </si>
  <si>
    <t>Capped for life</t>
  </si>
  <si>
    <t>Fixed for life</t>
  </si>
  <si>
    <t>Interest rate type (excluding external MBS)</t>
  </si>
  <si>
    <t>4.10</t>
  </si>
  <si>
    <t>Bullet</t>
  </si>
  <si>
    <t>Partial bullet</t>
  </si>
  <si>
    <t>Principal amortisation (excluding external MBS)</t>
  </si>
  <si>
    <t>4.9</t>
  </si>
  <si>
    <t>Second home</t>
  </si>
  <si>
    <t>Loan purpose (excluding external MBS)</t>
  </si>
  <si>
    <t>4.8</t>
  </si>
  <si>
    <t>&gt; 60</t>
  </si>
  <si>
    <t>36 - 60</t>
  </si>
  <si>
    <t>24 - 36</t>
  </si>
  <si>
    <t>12 - 24</t>
  </si>
  <si>
    <t>&lt; 12</t>
  </si>
  <si>
    <t>Months</t>
  </si>
  <si>
    <t>Seasoning (excluding external MBS)</t>
  </si>
  <si>
    <t>4.7</t>
  </si>
  <si>
    <t>total guarantees</t>
  </si>
  <si>
    <t>other (if applicable)</t>
  </si>
  <si>
    <t>PARNASSE</t>
  </si>
  <si>
    <t>CEGC</t>
  </si>
  <si>
    <t>Crédit Logement</t>
  </si>
  <si>
    <t>guaranteed</t>
  </si>
  <si>
    <t>Total 1st lien mortgages</t>
  </si>
  <si>
    <t>1st lien mortgage without state guaranty</t>
  </si>
  <si>
    <t>1st lien mortgage with state guaranty</t>
  </si>
  <si>
    <t>Mortgages and guarantees (excluding external MBS)</t>
  </si>
  <si>
    <t>4.6</t>
  </si>
  <si>
    <t>115+</t>
  </si>
  <si>
    <t>110 - 115</t>
  </si>
  <si>
    <t>105 - 110</t>
  </si>
  <si>
    <t>100 - 105</t>
  </si>
  <si>
    <t>95 - 100</t>
  </si>
  <si>
    <t>90 - 95</t>
  </si>
  <si>
    <t>85 - 90</t>
  </si>
  <si>
    <t>80 - 85</t>
  </si>
  <si>
    <t>70 - 80</t>
  </si>
  <si>
    <t>60 - 70</t>
  </si>
  <si>
    <t>50 - 60</t>
  </si>
  <si>
    <t>40 - 50</t>
  </si>
  <si>
    <t>0 - 40</t>
  </si>
  <si>
    <t>LTV buckets</t>
  </si>
  <si>
    <t>Category</t>
  </si>
  <si>
    <t>WA indexed current LTVs (%)</t>
  </si>
  <si>
    <t>Indexed current LTV (excluding external MBS)</t>
  </si>
  <si>
    <t>4.5</t>
  </si>
  <si>
    <t>WA unindexed current LTVs (%)</t>
  </si>
  <si>
    <t>Unindexed current LTV (excluding external MBS)</t>
  </si>
  <si>
    <t>4.4</t>
  </si>
  <si>
    <t>Region</t>
  </si>
  <si>
    <t>Regional breakdown of assets (excluding external MBS)</t>
  </si>
  <si>
    <t>4.3</t>
  </si>
  <si>
    <t>EU</t>
  </si>
  <si>
    <t>Zone</t>
  </si>
  <si>
    <t>Arrears and defaulted loans outstanding (including external MBS)</t>
  </si>
  <si>
    <t>4.2</t>
  </si>
  <si>
    <t>&gt;3 months</t>
  </si>
  <si>
    <t>6+ (Defaulted)</t>
  </si>
  <si>
    <t>3-6 months</t>
  </si>
  <si>
    <t>2-3 months</t>
  </si>
  <si>
    <t>1-2 months</t>
  </si>
  <si>
    <t>0-1 months</t>
  </si>
  <si>
    <t>Arrears</t>
  </si>
  <si>
    <t>Current</t>
  </si>
  <si>
    <t>% of outstanding residential assets</t>
  </si>
  <si>
    <t>Arrears and defaulted loans outstanding (excluding external MBS)</t>
  </si>
  <si>
    <t>4.1</t>
  </si>
  <si>
    <t>RESIDENTIAL COVER POOL DATA</t>
  </si>
  <si>
    <t>ABS 3</t>
  </si>
  <si>
    <t>ABS 2</t>
  </si>
  <si>
    <t>ABS 1</t>
  </si>
  <si>
    <t>External ABS DETAILS</t>
  </si>
  <si>
    <t>Internal ABS DETAILS</t>
  </si>
  <si>
    <t>Public sector ABS</t>
  </si>
  <si>
    <t>5.9</t>
  </si>
  <si>
    <t>&gt;100M€</t>
  </si>
  <si>
    <t>50M-100M€</t>
  </si>
  <si>
    <t>10M-50M€</t>
  </si>
  <si>
    <t>5M-10M€</t>
  </si>
  <si>
    <t>1M-5M€</t>
  </si>
  <si>
    <t>500-1M€</t>
  </si>
  <si>
    <t>0-500k€</t>
  </si>
  <si>
    <t>5.82</t>
  </si>
  <si>
    <t>Number of exposures</t>
  </si>
  <si>
    <t>Granularity and large exposures</t>
  </si>
  <si>
    <t>5.8</t>
  </si>
  <si>
    <t>Principal amortisation</t>
  </si>
  <si>
    <t>5.7</t>
  </si>
  <si>
    <t>JPY</t>
  </si>
  <si>
    <t>USD</t>
  </si>
  <si>
    <t>Currency</t>
  </si>
  <si>
    <t>5.6</t>
  </si>
  <si>
    <t>Mixed</t>
  </si>
  <si>
    <t>Floating</t>
  </si>
  <si>
    <t>Interest rate</t>
  </si>
  <si>
    <t>5.5</t>
  </si>
  <si>
    <t>no data</t>
  </si>
  <si>
    <t>Rhône-Alpes</t>
  </si>
  <si>
    <t>Poitou-Charentes</t>
  </si>
  <si>
    <t>Pays de la Loire</t>
  </si>
  <si>
    <t>Midi-Pyrénées</t>
  </si>
  <si>
    <t>Languedoc-Roussillon</t>
  </si>
  <si>
    <t>Ile-de-France</t>
  </si>
  <si>
    <t>Haute-Normandie</t>
  </si>
  <si>
    <t>Dom-Tom</t>
  </si>
  <si>
    <t>Champagne-Ardenne</t>
  </si>
  <si>
    <t>Basse-Normandie</t>
  </si>
  <si>
    <t>Regional exposures</t>
  </si>
  <si>
    <t>5.4</t>
  </si>
  <si>
    <t>…………………</t>
  </si>
  <si>
    <t>other continents</t>
  </si>
  <si>
    <t>Asia</t>
  </si>
  <si>
    <t>other countries</t>
  </si>
  <si>
    <t>EUROPE</t>
  </si>
  <si>
    <t>ABS</t>
  </si>
  <si>
    <t>Securities</t>
  </si>
  <si>
    <t>Loans</t>
  </si>
  <si>
    <t>Geographical distribution and nature of the underlying operation</t>
  </si>
  <si>
    <t>5.3</t>
  </si>
  <si>
    <t>other continents………</t>
  </si>
  <si>
    <t>other countries Asia….</t>
  </si>
  <si>
    <t>other countries Europe….</t>
  </si>
  <si>
    <t>Other indirect public exposures</t>
  </si>
  <si>
    <t>Other direct public exposures</t>
  </si>
  <si>
    <t xml:space="preserve">Exposures garanteed by municipalities </t>
  </si>
  <si>
    <t xml:space="preserve">Exposures to municipalities </t>
  </si>
  <si>
    <t xml:space="preserve">Exposures garanteed by regions / departments / federal states </t>
  </si>
  <si>
    <t xml:space="preserve">Exposures to regions / departments / federal states </t>
  </si>
  <si>
    <t>Exposures garanteed by ECA</t>
  </si>
  <si>
    <t xml:space="preserve">Exposures garanteed by Sovereigns </t>
  </si>
  <si>
    <t xml:space="preserve">Exposures to Sovereigns </t>
  </si>
  <si>
    <t>Exposures to or garanteed by Supranational Institution</t>
  </si>
  <si>
    <t>Geographical distribution and type of Claim</t>
  </si>
  <si>
    <t>5.2</t>
  </si>
  <si>
    <t xml:space="preserve">&gt;3 months </t>
  </si>
  <si>
    <t>Defaulted (6+)</t>
  </si>
  <si>
    <t>% of outstanding public sector assets</t>
  </si>
  <si>
    <t>Arrears and defaulted loans outstanding</t>
  </si>
  <si>
    <t>5.1</t>
  </si>
  <si>
    <t>PUBLIC SECTOR COVER POOL DATA</t>
  </si>
  <si>
    <t>Reporting date</t>
  </si>
  <si>
    <t>CB ISSUER</t>
  </si>
  <si>
    <t>Sum</t>
  </si>
  <si>
    <t>Denominated in GBP</t>
  </si>
  <si>
    <t>Denominated in JPY</t>
  </si>
  <si>
    <t>Denominated in CHF</t>
  </si>
  <si>
    <t>Denominated in USD</t>
  </si>
  <si>
    <t>Denominated in €</t>
  </si>
  <si>
    <t>Private placement</t>
  </si>
  <si>
    <t>Public placement</t>
  </si>
  <si>
    <t>Issuance</t>
  </si>
  <si>
    <t>6.2</t>
  </si>
  <si>
    <t>Outstanding covered bonds</t>
  </si>
  <si>
    <t>6.1</t>
  </si>
  <si>
    <t>COVERED BONDS</t>
  </si>
  <si>
    <t>amounts provided after taking into account FX-swaps</t>
  </si>
  <si>
    <t>Covered bonds: outstanding bonds and issuance</t>
  </si>
  <si>
    <t>Explain for each table which information is included or not included.</t>
  </si>
  <si>
    <t>Public sector cover pool data</t>
  </si>
  <si>
    <t>fixed rate switching to floating).</t>
  </si>
  <si>
    <r>
      <t>"Mixed"</t>
    </r>
    <r>
      <rPr>
        <sz val="10"/>
        <rFont val="Arial"/>
        <family val="2"/>
      </rPr>
      <t xml:space="preserve"> shall be used for loans with a combination of fixed, capped or floating periods (e.g. 10 years initial </t>
    </r>
  </si>
  <si>
    <t>CMS 5Y with an interest rate reset every five years)</t>
  </si>
  <si>
    <r>
      <t>"Floating"</t>
    </r>
    <r>
      <rPr>
        <sz val="11"/>
        <color theme="1"/>
        <rFont val="Calibri"/>
        <family val="2"/>
      </rPr>
      <t xml:space="preserve"> includes loans with with interest rate reset periods exceeding one year (e.g. loan indexed on </t>
    </r>
  </si>
  <si>
    <t>Interest rate type</t>
  </si>
  <si>
    <t xml:space="preserve">Provide a breakdown by guarantee regime in the case of state guarantees </t>
  </si>
  <si>
    <t>Mortgages and guarantees</t>
  </si>
  <si>
    <t>methodology shall be provided.</t>
  </si>
  <si>
    <t>values or prices of the residential assets using an indexation methodology. Details of the indexation</t>
  </si>
  <si>
    <t xml:space="preserve">Indexed LTV is calculated on the basis of the current outstanding amount of the loans to the appraised </t>
  </si>
  <si>
    <t>Indexed current LTV</t>
  </si>
  <si>
    <t>valuation / price of the residential assets.</t>
  </si>
  <si>
    <t>Unindexed LTV is calculated on the basis of the current outstanding amount of the loans and the initial</t>
  </si>
  <si>
    <t>Unindexed current LTV</t>
  </si>
  <si>
    <t>guaranteed loans.  List can be extended by individual issuers where applicable</t>
  </si>
  <si>
    <t xml:space="preserve">residential mortgages and the location of the property which is refinanced by the loan in the case of </t>
  </si>
  <si>
    <t>The geographical breakdown of assets shall take into account the location of the pledged property for</t>
  </si>
  <si>
    <t>Geographical distribution / regional breakdown</t>
  </si>
  <si>
    <t>4.2, 4.3</t>
  </si>
  <si>
    <t>internal ABS shall be disclosed using a look through approach in each table.</t>
  </si>
  <si>
    <t>The assets backing guaranteed loans (collateral directive framework), mortgage promissory notes and</t>
  </si>
  <si>
    <t>Explain for each table which information is included or not included (e.g. external RMBS assets excluded)</t>
  </si>
  <si>
    <t>Residential cover pool data</t>
  </si>
  <si>
    <t>Details of the information provided shall be given in the case of split ratings.</t>
  </si>
  <si>
    <t>Provide details on the nature of liquidity support.</t>
  </si>
  <si>
    <t>The nominal value of liquid assets shall be reported.</t>
  </si>
  <si>
    <t>For substitute assets, it should be explained if these assumptions include asset sales or repo.</t>
  </si>
  <si>
    <t>Some information should be provided to explain the prepayment assumptions on assets and liabilities.</t>
  </si>
  <si>
    <t>shall be disclosed for each element of the cover pool including substitute assets.</t>
  </si>
  <si>
    <t>The assumptions underlying the calculation of the expected WAL and expected maturity breakdown</t>
  </si>
  <si>
    <t>Expected maturities :</t>
  </si>
  <si>
    <t>of the securities).</t>
  </si>
  <si>
    <t>maturity of the ABS (i.e. contractual maturity is not calculated according to the legal final maturity</t>
  </si>
  <si>
    <t>For pass through ABS, this assumption is applied to the underlying assets to determine the contractual</t>
  </si>
  <si>
    <t>Contractual maturities are calculated assuming a zero prepayment scenario on the cover pool assets.</t>
  </si>
  <si>
    <t>Contractual maturities :</t>
  </si>
  <si>
    <t>ALM</t>
  </si>
  <si>
    <t xml:space="preserve">Issuers shall disclose the highest minimum OC requirement. </t>
  </si>
  <si>
    <t>Rating agencies : Minimum OC</t>
  </si>
  <si>
    <t>provided as an additional information.</t>
  </si>
  <si>
    <t>ratio is provisionnal / unaudited when the report is published. The last audited ratio is</t>
  </si>
  <si>
    <t>within a period of three months following the calculation date. As a consequence, the current</t>
  </si>
  <si>
    <t>The legislation requires that the calculation of the legal coverage ratio be audited semi-annually</t>
  </si>
  <si>
    <t>- accrued interest included or excluded ?</t>
  </si>
  <si>
    <t>- all amounts shall be indicated after taking into account the cover pool's interest rate or currency swaps.</t>
  </si>
  <si>
    <t>- formulas</t>
  </si>
  <si>
    <t>Each issuer shall explain calculation methodology for each OC ratio :</t>
  </si>
  <si>
    <t>regardless of the  guarantor's rating).</t>
  </si>
  <si>
    <t xml:space="preserve">guarantor with an LTV level below the 80% / 60% cap is entered for 100% of its outstanding amount </t>
  </si>
  <si>
    <t xml:space="preserve">of eligible assets are not taken into account in this calculation (e.g. a loan guaranteed by an eligible </t>
  </si>
  <si>
    <t xml:space="preserve">mortgage loans or of the financed property for guaranteed loans. The legal coverage ratio's weightings </t>
  </si>
  <si>
    <t xml:space="preserve">For residential loans, the eligible amounts are limited to 80% of the value of the pledged property for </t>
  </si>
  <si>
    <t>The eligible amounts only take into account assets which fulfill the legal eligibility criteria to the cover pool.</t>
  </si>
  <si>
    <t>The outstanding amount of eligible assets including replacement assets shall be filled in.</t>
  </si>
  <si>
    <t>"Of which assets eligible to CB refinancing" :</t>
  </si>
  <si>
    <t>or if the outstanding amount of ABS securities held is indicated.</t>
  </si>
  <si>
    <t>should specify whether the information is provided using a look through approach (i.e. underlying assets)</t>
  </si>
  <si>
    <t>If eligible asset backed securities are included in the cover pool, the explanations to the reporting</t>
  </si>
  <si>
    <t>Asset backed securities :</t>
  </si>
  <si>
    <t>collateral of the notes or loans should be indicated instead of the amount of the guaranteed loans.</t>
  </si>
  <si>
    <t>framework) or mortgage promissory notes, the outstanding amount of the eligible assets pledged as</t>
  </si>
  <si>
    <t xml:space="preserve">If the eligible assets are transfered into the cover pool using guaranteed loans (i.e. collateral directive </t>
  </si>
  <si>
    <t>Guaranteed loans or mortgage promissory notes :</t>
  </si>
  <si>
    <t/>
  </si>
  <si>
    <t>If no "CB issuer rating" has been granted to the CB issuer, "NA" should be indicated.</t>
  </si>
  <si>
    <t xml:space="preserve">issuer's parent company although it may be different  in some specific cases. </t>
  </si>
  <si>
    <t xml:space="preserve">basis. Generally, a "covered bond issuer rating" is the same as the senior unsecured rating of the CB </t>
  </si>
  <si>
    <t xml:space="preserve">issuer rating" which is an assessment of the  credit quality of a CB issuer's credit quality on an unsecured </t>
  </si>
  <si>
    <t xml:space="preserve">However, instead of refering to the parent company rating, some rating agencies may issue a "covered bond </t>
  </si>
  <si>
    <t>parent company as a starting point for their assessment of the credit risk of covered bonds.</t>
  </si>
  <si>
    <t>The rating agencies' methodologies ususally take the senior unsecured rating of a covered bond issuer's</t>
  </si>
  <si>
    <t>Covered bond issuer ratings</t>
  </si>
  <si>
    <t>Ratings of the parent company of the group in which the CB issuer is consolidated.</t>
  </si>
  <si>
    <t>Group level information, senior unsecured ratings and covered bond issuer overview</t>
  </si>
  <si>
    <t>time periods in months (with 1 decimal)</t>
  </si>
  <si>
    <t>percentages (%) with 2 decimals</t>
  </si>
  <si>
    <t>all amounts in EUR millions (without decimals)</t>
  </si>
  <si>
    <t xml:space="preserve"> unless detailed otherwise</t>
  </si>
  <si>
    <t xml:space="preserve">The covered bonds issued by BPCE SFH are Hard and Soft bullet profiles. 
The contractual and the expected maturity are calculated according to the  legal final maturity for hard bullet bonds without any prepayment assumption. 
The contractual maturity is calculated according to the  legal final maturity  without any prepayment assumption for soft bullet bonds. 
The expected maturity is calculated according to the initial legal final maturity with an extension of 1 year for soft bullet bonds. </t>
  </si>
  <si>
    <t>CPR</t>
  </si>
  <si>
    <t>MENSUEL</t>
  </si>
  <si>
    <t>WAL without CPR</t>
  </si>
  <si>
    <t>WAL with CPR</t>
  </si>
  <si>
    <t>WA Interest Rate</t>
  </si>
  <si>
    <t>Period</t>
  </si>
  <si>
    <t>Date</t>
  </si>
  <si>
    <t>Capital à rembourser</t>
  </si>
  <si>
    <t>Intérêts à payer</t>
  </si>
  <si>
    <t>Capital restant dû</t>
  </si>
  <si>
    <t>Asset Behaviour</t>
  </si>
  <si>
    <t>Interest</t>
  </si>
  <si>
    <t>Amortization Simulated</t>
  </si>
  <si>
    <t>Date du reporting</t>
  </si>
  <si>
    <t>PASSIF GLOBAL 
(Fixe &amp; Variable)</t>
  </si>
  <si>
    <t>Outstanding principal</t>
  </si>
  <si>
    <t>Principal Paid</t>
  </si>
  <si>
    <t>Interest Paid</t>
  </si>
  <si>
    <t>O</t>
  </si>
  <si>
    <t>P</t>
  </si>
  <si>
    <t>I</t>
  </si>
  <si>
    <t>Date n</t>
  </si>
  <si>
    <t>Date n+1</t>
  </si>
  <si>
    <t>Date n+2</t>
  </si>
  <si>
    <t>Date n+3</t>
  </si>
  <si>
    <t>Date n+4</t>
  </si>
  <si>
    <t>Date n+5</t>
  </si>
  <si>
    <t>Date n+6</t>
  </si>
  <si>
    <t>Date n+7</t>
  </si>
  <si>
    <t>Date n+8</t>
  </si>
  <si>
    <t>Date n+9</t>
  </si>
  <si>
    <t>Date n+10</t>
  </si>
  <si>
    <t>Date n+11</t>
  </si>
  <si>
    <t>Date n+12</t>
  </si>
  <si>
    <t>Date n+13</t>
  </si>
  <si>
    <t>Date n+14</t>
  </si>
  <si>
    <t>Date n+15</t>
  </si>
  <si>
    <t>Date n+16</t>
  </si>
  <si>
    <t>Date n+17</t>
  </si>
  <si>
    <t>Date n+18</t>
  </si>
  <si>
    <t>Date n+19</t>
  </si>
  <si>
    <t>Date n+20</t>
  </si>
  <si>
    <t>Date n+21</t>
  </si>
  <si>
    <t>Date n+22</t>
  </si>
  <si>
    <t>Date n+23</t>
  </si>
  <si>
    <t>Date n+24</t>
  </si>
  <si>
    <t>Date n+25</t>
  </si>
  <si>
    <t>Date n+26</t>
  </si>
  <si>
    <t>Date n+27</t>
  </si>
  <si>
    <t>Date n+28</t>
  </si>
  <si>
    <t>Date n+29</t>
  </si>
  <si>
    <t>Date n+30</t>
  </si>
  <si>
    <t>Date n+31</t>
  </si>
  <si>
    <t>Date n+32</t>
  </si>
  <si>
    <t>Date n+33</t>
  </si>
  <si>
    <t>Date n+34</t>
  </si>
  <si>
    <t>Date n+35</t>
  </si>
  <si>
    <t>Date n+36</t>
  </si>
  <si>
    <t>Date n+37</t>
  </si>
  <si>
    <t>Date n+38</t>
  </si>
  <si>
    <t>Date n+39</t>
  </si>
  <si>
    <t>Date n+40</t>
  </si>
  <si>
    <t>Date n+41</t>
  </si>
  <si>
    <t>Date n+42</t>
  </si>
  <si>
    <t>Date n+43</t>
  </si>
  <si>
    <t>Date n+44</t>
  </si>
  <si>
    <t>Date n+45</t>
  </si>
  <si>
    <t>Date n+46</t>
  </si>
  <si>
    <t>Date n+47</t>
  </si>
  <si>
    <t>Date n+48</t>
  </si>
  <si>
    <t>Date n+49</t>
  </si>
  <si>
    <t>Date n+50</t>
  </si>
  <si>
    <t>Date n+51</t>
  </si>
  <si>
    <t>Date n+52</t>
  </si>
  <si>
    <t>Date n+53</t>
  </si>
  <si>
    <t>Date n+54</t>
  </si>
  <si>
    <t>Date n+55</t>
  </si>
  <si>
    <t>Date n+56</t>
  </si>
  <si>
    <t>Date n+57</t>
  </si>
  <si>
    <t>Date n+58</t>
  </si>
  <si>
    <t>Date n+59</t>
  </si>
  <si>
    <t>Date n+60</t>
  </si>
  <si>
    <t>Date n+61</t>
  </si>
  <si>
    <t>Date n+62</t>
  </si>
  <si>
    <t>Date n+63</t>
  </si>
  <si>
    <t>Date n+64</t>
  </si>
  <si>
    <t>Date n+65</t>
  </si>
  <si>
    <t>Date n+66</t>
  </si>
  <si>
    <t>Date n+67</t>
  </si>
  <si>
    <t>Date n+68</t>
  </si>
  <si>
    <t>Date n+69</t>
  </si>
  <si>
    <t>Date n+70</t>
  </si>
  <si>
    <t>Date n+71</t>
  </si>
  <si>
    <t>Date n+72</t>
  </si>
  <si>
    <t>Date n+73</t>
  </si>
  <si>
    <t>Date n+74</t>
  </si>
  <si>
    <t>Date n+75</t>
  </si>
  <si>
    <t>Date n+76</t>
  </si>
  <si>
    <t>Date n+77</t>
  </si>
  <si>
    <t>Date n+78</t>
  </si>
  <si>
    <t>Date n+79</t>
  </si>
  <si>
    <t>Date n+80</t>
  </si>
  <si>
    <t>Date n+81</t>
  </si>
  <si>
    <t>Date n+82</t>
  </si>
  <si>
    <t>Date n+83</t>
  </si>
  <si>
    <t>Date n+84</t>
  </si>
  <si>
    <t>Date n+85</t>
  </si>
  <si>
    <t>Date n+86</t>
  </si>
  <si>
    <t>Date n+87</t>
  </si>
  <si>
    <t>Date n+88</t>
  </si>
  <si>
    <t>Date n+89</t>
  </si>
  <si>
    <t>Date n+90</t>
  </si>
  <si>
    <t>Date n+91</t>
  </si>
  <si>
    <t>Date n+92</t>
  </si>
  <si>
    <t>Date n+93</t>
  </si>
  <si>
    <t>Date n+94</t>
  </si>
  <si>
    <t>Date n+95</t>
  </si>
  <si>
    <t>Date n+96</t>
  </si>
  <si>
    <t>Date n+97</t>
  </si>
  <si>
    <t>Date n+98</t>
  </si>
  <si>
    <t>Date n+99</t>
  </si>
  <si>
    <t>Date n+100</t>
  </si>
  <si>
    <t>Date n+101</t>
  </si>
  <si>
    <t>Date n+102</t>
  </si>
  <si>
    <t>Date n+103</t>
  </si>
  <si>
    <t>Date n+104</t>
  </si>
  <si>
    <t>Date n+105</t>
  </si>
  <si>
    <t>Date n+106</t>
  </si>
  <si>
    <t>Date n+107</t>
  </si>
  <si>
    <t>Date n+108</t>
  </si>
  <si>
    <t>Date n+109</t>
  </si>
  <si>
    <t>Date n+110</t>
  </si>
  <si>
    <t>Date n+111</t>
  </si>
  <si>
    <t>Date n+112</t>
  </si>
  <si>
    <t>Date n+113</t>
  </si>
  <si>
    <t>Date n+114</t>
  </si>
  <si>
    <t>Date n+115</t>
  </si>
  <si>
    <t>Date n+116</t>
  </si>
  <si>
    <t>Date n+117</t>
  </si>
  <si>
    <t>Date n+118</t>
  </si>
  <si>
    <t>Date n+119</t>
  </si>
  <si>
    <t>Date n+120</t>
  </si>
  <si>
    <t>Date n+121</t>
  </si>
  <si>
    <t>Date n+122</t>
  </si>
  <si>
    <t>Date n+123</t>
  </si>
  <si>
    <t>Date n+124</t>
  </si>
  <si>
    <t>Date n+125</t>
  </si>
  <si>
    <t>Date n+126</t>
  </si>
  <si>
    <t>Date n+127</t>
  </si>
  <si>
    <t>Date n+128</t>
  </si>
  <si>
    <t>Date n+129</t>
  </si>
  <si>
    <t>Date n+130</t>
  </si>
  <si>
    <t>Date n+131</t>
  </si>
  <si>
    <t>Date n+132</t>
  </si>
  <si>
    <t>Date n+133</t>
  </si>
  <si>
    <t>Date n+134</t>
  </si>
  <si>
    <t>Date n+135</t>
  </si>
  <si>
    <t>Date n+136</t>
  </si>
  <si>
    <t>Date n+137</t>
  </si>
  <si>
    <t>Date n+138</t>
  </si>
  <si>
    <t>Date n+139</t>
  </si>
  <si>
    <t>Date n+140</t>
  </si>
  <si>
    <t>Date n+141</t>
  </si>
  <si>
    <t>Date n+142</t>
  </si>
  <si>
    <t>Date n+143</t>
  </si>
  <si>
    <t>Date n+144</t>
  </si>
  <si>
    <t>Date n+145</t>
  </si>
  <si>
    <t>Date n+146</t>
  </si>
  <si>
    <t>Date n+147</t>
  </si>
  <si>
    <t>Date n+148</t>
  </si>
  <si>
    <t>Date n+149</t>
  </si>
  <si>
    <t>Date n+150</t>
  </si>
  <si>
    <t>Date n+151</t>
  </si>
  <si>
    <t>Date n+152</t>
  </si>
  <si>
    <t>Date n+153</t>
  </si>
  <si>
    <t>Date n+154</t>
  </si>
  <si>
    <t>Date n+155</t>
  </si>
  <si>
    <t>Date n+156</t>
  </si>
  <si>
    <t>Date n+157</t>
  </si>
  <si>
    <t>Date n+158</t>
  </si>
  <si>
    <t>Date n+159</t>
  </si>
  <si>
    <t>Date n+160</t>
  </si>
  <si>
    <t>Date n+161</t>
  </si>
  <si>
    <t>Date n+162</t>
  </si>
  <si>
    <t>Date n+163</t>
  </si>
  <si>
    <t>Date n+164</t>
  </si>
  <si>
    <t>Date n+165</t>
  </si>
  <si>
    <t>Date n+166</t>
  </si>
  <si>
    <t>Date n+167</t>
  </si>
  <si>
    <t>Date n+168</t>
  </si>
  <si>
    <t>Date n+169</t>
  </si>
  <si>
    <t>Date n+170</t>
  </si>
  <si>
    <t>Date n+171</t>
  </si>
  <si>
    <t>Date n+172</t>
  </si>
  <si>
    <t>Date n+173</t>
  </si>
  <si>
    <t>Date n+174</t>
  </si>
  <si>
    <t>Date n+175</t>
  </si>
  <si>
    <t>Date n+176</t>
  </si>
  <si>
    <t>Date n+177</t>
  </si>
  <si>
    <t>Date n+178</t>
  </si>
  <si>
    <t>Date n+179</t>
  </si>
  <si>
    <t>Date n+180</t>
  </si>
  <si>
    <t>Date n+181</t>
  </si>
  <si>
    <t>Date n+182</t>
  </si>
  <si>
    <t>Date n+183</t>
  </si>
  <si>
    <t>Date n+184</t>
  </si>
  <si>
    <t>Date n+185</t>
  </si>
  <si>
    <t>Date n+186</t>
  </si>
  <si>
    <t>Date n+187</t>
  </si>
  <si>
    <t>Date n+188</t>
  </si>
  <si>
    <t>Date n+189</t>
  </si>
  <si>
    <t>Date n+190</t>
  </si>
  <si>
    <t>Date n+191</t>
  </si>
  <si>
    <t>Date n+192</t>
  </si>
  <si>
    <t>Date n+193</t>
  </si>
  <si>
    <t>Date n+194</t>
  </si>
  <si>
    <t>Date n+195</t>
  </si>
  <si>
    <t>Date n+196</t>
  </si>
  <si>
    <t>Date n+197</t>
  </si>
  <si>
    <t>Date n+198</t>
  </si>
  <si>
    <t>Date n+199</t>
  </si>
  <si>
    <t>Date n+200</t>
  </si>
  <si>
    <t>Date n+201</t>
  </si>
  <si>
    <t>Date n+202</t>
  </si>
  <si>
    <t>Date n+203</t>
  </si>
  <si>
    <t>Date n+204</t>
  </si>
  <si>
    <t>Date n+205</t>
  </si>
  <si>
    <t>Date n+206</t>
  </si>
  <si>
    <t>Date n+207</t>
  </si>
  <si>
    <t>Date n+208</t>
  </si>
  <si>
    <t>Date n+209</t>
  </si>
  <si>
    <t>Date n+210</t>
  </si>
  <si>
    <t>Date n+211</t>
  </si>
  <si>
    <t>Date n+212</t>
  </si>
  <si>
    <t>Date n+213</t>
  </si>
  <si>
    <t>Date n+214</t>
  </si>
  <si>
    <t>Date n+215</t>
  </si>
  <si>
    <t>Date n+216</t>
  </si>
  <si>
    <t>Date n+217</t>
  </si>
  <si>
    <t>Date n+218</t>
  </si>
  <si>
    <t>Date n+219</t>
  </si>
  <si>
    <t>Date n+220</t>
  </si>
  <si>
    <t>Date n+221</t>
  </si>
  <si>
    <t>Date n+222</t>
  </si>
  <si>
    <t>Date n+223</t>
  </si>
  <si>
    <t>Date n+224</t>
  </si>
  <si>
    <t>Date n+225</t>
  </si>
  <si>
    <t>Date n+226</t>
  </si>
  <si>
    <t>Date n+227</t>
  </si>
  <si>
    <t>Date n+228</t>
  </si>
  <si>
    <t>Date n+229</t>
  </si>
  <si>
    <t>Date n+230</t>
  </si>
  <si>
    <t>Date n+231</t>
  </si>
  <si>
    <t>Date n+232</t>
  </si>
  <si>
    <t>Date n+233</t>
  </si>
  <si>
    <t>Date n+234</t>
  </si>
  <si>
    <t>Date n+235</t>
  </si>
  <si>
    <t>Date n+236</t>
  </si>
  <si>
    <t>Date n+237</t>
  </si>
  <si>
    <t>Date n+238</t>
  </si>
  <si>
    <t>Date n+239</t>
  </si>
  <si>
    <t>Date n+240</t>
  </si>
  <si>
    <t>Date n+241</t>
  </si>
  <si>
    <t>Date n+242</t>
  </si>
  <si>
    <t>Date n+243</t>
  </si>
  <si>
    <t>Date n+244</t>
  </si>
  <si>
    <t>Date n+245</t>
  </si>
  <si>
    <t>Date n+246</t>
  </si>
  <si>
    <t>Date n+247</t>
  </si>
  <si>
    <t>Date n+248</t>
  </si>
  <si>
    <t>Date n+249</t>
  </si>
  <si>
    <t>Date n+250</t>
  </si>
  <si>
    <t>Date n+251</t>
  </si>
  <si>
    <t>Date n+252</t>
  </si>
  <si>
    <t>Date n+253</t>
  </si>
  <si>
    <t>Date n+254</t>
  </si>
  <si>
    <t>Date n+255</t>
  </si>
  <si>
    <t>Date n+256</t>
  </si>
  <si>
    <t>Date n+257</t>
  </si>
  <si>
    <t>Date n+258</t>
  </si>
  <si>
    <t>Date n+259</t>
  </si>
  <si>
    <t>Date n+260</t>
  </si>
  <si>
    <t>Date n+261</t>
  </si>
  <si>
    <t>Date n+262</t>
  </si>
  <si>
    <t>Date n+263</t>
  </si>
  <si>
    <t>Date n+264</t>
  </si>
  <si>
    <t>Date n+265</t>
  </si>
  <si>
    <t>Date n+266</t>
  </si>
  <si>
    <t>Date n+267</t>
  </si>
  <si>
    <t>Date n+268</t>
  </si>
  <si>
    <t>Date n+269</t>
  </si>
  <si>
    <t>Date n+270</t>
  </si>
  <si>
    <t>Date n+271</t>
  </si>
  <si>
    <t>Date n+272</t>
  </si>
  <si>
    <t>Date n+273</t>
  </si>
  <si>
    <t>Date n+274</t>
  </si>
  <si>
    <t>Date n+275</t>
  </si>
  <si>
    <t>Date n+276</t>
  </si>
  <si>
    <t>Date n+277</t>
  </si>
  <si>
    <t>Date n+278</t>
  </si>
  <si>
    <t>Date n+279</t>
  </si>
  <si>
    <t>Date n+280</t>
  </si>
  <si>
    <t>Date n+281</t>
  </si>
  <si>
    <t>Date n+282</t>
  </si>
  <si>
    <t>Date n+283</t>
  </si>
  <si>
    <t>Date n+284</t>
  </si>
  <si>
    <t>Date n+285</t>
  </si>
  <si>
    <t>Date n+286</t>
  </si>
  <si>
    <t>Date n+287</t>
  </si>
  <si>
    <t>Date n+288</t>
  </si>
  <si>
    <t>Date n+289</t>
  </si>
  <si>
    <t>Date n+290</t>
  </si>
  <si>
    <t>Date n+291</t>
  </si>
  <si>
    <t>Date n+292</t>
  </si>
  <si>
    <t>Date n+293</t>
  </si>
  <si>
    <t>Date n+294</t>
  </si>
  <si>
    <t>Date n+295</t>
  </si>
  <si>
    <t>Date n+296</t>
  </si>
  <si>
    <t>Date n+297</t>
  </si>
  <si>
    <t>Date n+298</t>
  </si>
  <si>
    <t>Date n+299</t>
  </si>
  <si>
    <t>Date n+300</t>
  </si>
  <si>
    <t>Date n+301</t>
  </si>
  <si>
    <t>Date n+302</t>
  </si>
  <si>
    <t>Date n+303</t>
  </si>
  <si>
    <t>Date n+304</t>
  </si>
  <si>
    <t>Date n+305</t>
  </si>
  <si>
    <t>Date n+306</t>
  </si>
  <si>
    <t>Date n+307</t>
  </si>
  <si>
    <t>Date n+308</t>
  </si>
  <si>
    <t>Date n+309</t>
  </si>
  <si>
    <t>Date n+310</t>
  </si>
  <si>
    <t>Date n+311</t>
  </si>
  <si>
    <t>Date n+312</t>
  </si>
  <si>
    <t>Date n+313</t>
  </si>
  <si>
    <t>Date n+314</t>
  </si>
  <si>
    <t>Date n+315</t>
  </si>
  <si>
    <t>Date n+316</t>
  </si>
  <si>
    <t>Date n+317</t>
  </si>
  <si>
    <t>Date n+318</t>
  </si>
  <si>
    <t>Date n+319</t>
  </si>
  <si>
    <t>Date n+320</t>
  </si>
  <si>
    <t>Date n+321</t>
  </si>
  <si>
    <t>Date n+322</t>
  </si>
  <si>
    <t>Date n+323</t>
  </si>
  <si>
    <t>Date n+324</t>
  </si>
  <si>
    <t>Date n+325</t>
  </si>
  <si>
    <t>Date n+326</t>
  </si>
  <si>
    <t>Date n+327</t>
  </si>
  <si>
    <t>Date n+328</t>
  </si>
  <si>
    <t>Date n+329</t>
  </si>
  <si>
    <t>Date n+330</t>
  </si>
  <si>
    <t>Date n+331</t>
  </si>
  <si>
    <t>Date n+332</t>
  </si>
  <si>
    <t>Date n+333</t>
  </si>
  <si>
    <t>Date n+334</t>
  </si>
  <si>
    <t>Date n+335</t>
  </si>
  <si>
    <t>Date n+336</t>
  </si>
  <si>
    <t>Date n+337</t>
  </si>
  <si>
    <t>Date n+338</t>
  </si>
  <si>
    <t>Date n+339</t>
  </si>
  <si>
    <t>Date n+340</t>
  </si>
  <si>
    <t>Date n+341</t>
  </si>
  <si>
    <t>Date n+342</t>
  </si>
  <si>
    <t>Date n+343</t>
  </si>
  <si>
    <t>Date n+344</t>
  </si>
  <si>
    <t>Date n+345</t>
  </si>
  <si>
    <t>Date n+346</t>
  </si>
  <si>
    <t>Date n+347</t>
  </si>
  <si>
    <t>Date n+348</t>
  </si>
  <si>
    <t>Date n+349</t>
  </si>
  <si>
    <t>Date n+350</t>
  </si>
  <si>
    <t>Date n+351</t>
  </si>
  <si>
    <t>Date n+352</t>
  </si>
  <si>
    <t>Date n+353</t>
  </si>
  <si>
    <t>Date n+354</t>
  </si>
  <si>
    <t>Date n+355</t>
  </si>
  <si>
    <t>Date n+356</t>
  </si>
  <si>
    <t>Date n+357</t>
  </si>
  <si>
    <t>Date n+358</t>
  </si>
  <si>
    <t>Date n+359</t>
  </si>
  <si>
    <t>Date n+360</t>
  </si>
  <si>
    <t>Date n+361</t>
  </si>
  <si>
    <t>Date n+362</t>
  </si>
  <si>
    <t>Date n+363</t>
  </si>
  <si>
    <t>Date n+364</t>
  </si>
  <si>
    <t>Date n+365</t>
  </si>
  <si>
    <t>Date n+366</t>
  </si>
  <si>
    <t>Date n+367</t>
  </si>
  <si>
    <t>Date n+368</t>
  </si>
  <si>
    <t>Date n+369</t>
  </si>
  <si>
    <t>Date n+370</t>
  </si>
  <si>
    <t>Date n+371</t>
  </si>
  <si>
    <t>Date n+372</t>
  </si>
  <si>
    <t>Date n+373</t>
  </si>
  <si>
    <t>Date n+374</t>
  </si>
  <si>
    <t>Date n+375</t>
  </si>
  <si>
    <t>Date n+376</t>
  </si>
  <si>
    <t>Date n+377</t>
  </si>
  <si>
    <t>Date n+378</t>
  </si>
  <si>
    <t>Date n+379</t>
  </si>
  <si>
    <t>Date n+380</t>
  </si>
  <si>
    <t>Date n+381</t>
  </si>
  <si>
    <t>Date n+382</t>
  </si>
  <si>
    <t>Date n+383</t>
  </si>
  <si>
    <t>Date n+384</t>
  </si>
  <si>
    <t>Date n+385</t>
  </si>
  <si>
    <t>Date n+386</t>
  </si>
  <si>
    <t>Date n+387</t>
  </si>
  <si>
    <t>Date n+388</t>
  </si>
  <si>
    <t>Date n+389</t>
  </si>
  <si>
    <t>Date n+390</t>
  </si>
  <si>
    <t>Date n+391</t>
  </si>
  <si>
    <t>Date n+392</t>
  </si>
  <si>
    <t>Date n+393</t>
  </si>
  <si>
    <t>Date n+394</t>
  </si>
  <si>
    <t>Date n+395</t>
  </si>
  <si>
    <t>Date n+396</t>
  </si>
  <si>
    <t>Date n+397</t>
  </si>
  <si>
    <t>Date n+398</t>
  </si>
  <si>
    <t>Date n+399</t>
  </si>
  <si>
    <t>Date n+400</t>
  </si>
  <si>
    <t>Date n+401</t>
  </si>
  <si>
    <t>Date n+402</t>
  </si>
  <si>
    <t>Date n+403</t>
  </si>
  <si>
    <t>Date n+404</t>
  </si>
  <si>
    <t>Date n+405</t>
  </si>
  <si>
    <t>Date n+406</t>
  </si>
  <si>
    <t>Date n+407</t>
  </si>
  <si>
    <t>Date n+408</t>
  </si>
  <si>
    <t>Date n+409</t>
  </si>
  <si>
    <t>Date n+410</t>
  </si>
  <si>
    <t>Date n+411</t>
  </si>
  <si>
    <t>Date n+412</t>
  </si>
  <si>
    <t>Date n+413</t>
  </si>
  <si>
    <t>Date n+414</t>
  </si>
  <si>
    <t>Date n+415</t>
  </si>
  <si>
    <t>Date n+416</t>
  </si>
  <si>
    <t>Date n+417</t>
  </si>
  <si>
    <t>Date n+418</t>
  </si>
  <si>
    <t>Date n+419</t>
  </si>
  <si>
    <t>Date n+420</t>
  </si>
  <si>
    <t>Date n+421</t>
  </si>
  <si>
    <t>Date n+422</t>
  </si>
  <si>
    <t>Date n+423</t>
  </si>
  <si>
    <t>Date n+424</t>
  </si>
  <si>
    <t>Date n+425</t>
  </si>
  <si>
    <t>Date n+426</t>
  </si>
  <si>
    <t>Date n+427</t>
  </si>
  <si>
    <t>Date n+428</t>
  </si>
  <si>
    <t>Date n+429</t>
  </si>
  <si>
    <t>Date n+430</t>
  </si>
  <si>
    <t>Date n+431</t>
  </si>
  <si>
    <t>Date n+432</t>
  </si>
  <si>
    <t>Date n+433</t>
  </si>
  <si>
    <t>Date n+434</t>
  </si>
  <si>
    <t>Date n+435</t>
  </si>
  <si>
    <t>Date n+436</t>
  </si>
  <si>
    <t>Date n+437</t>
  </si>
  <si>
    <t>Date n+438</t>
  </si>
  <si>
    <t>Date n+439</t>
  </si>
  <si>
    <t>Date n+440</t>
  </si>
  <si>
    <t>Date n+441</t>
  </si>
  <si>
    <t>Date n+442</t>
  </si>
  <si>
    <t>Date n+443</t>
  </si>
  <si>
    <t>Date n+444</t>
  </si>
  <si>
    <t>Date n+445</t>
  </si>
  <si>
    <t>Date n+446</t>
  </si>
  <si>
    <t>Date n+447</t>
  </si>
  <si>
    <t>Date n+448</t>
  </si>
  <si>
    <t>Date n+449</t>
  </si>
  <si>
    <t>Date n+450</t>
  </si>
  <si>
    <t>Date n+451</t>
  </si>
  <si>
    <t>Date n+452</t>
  </si>
  <si>
    <t>Date n+453</t>
  </si>
  <si>
    <t>Date n+454</t>
  </si>
  <si>
    <t>Date n+455</t>
  </si>
  <si>
    <t>Date n+456</t>
  </si>
  <si>
    <t>Date n+457</t>
  </si>
  <si>
    <t>Date n+458</t>
  </si>
  <si>
    <t>Date n+459</t>
  </si>
  <si>
    <t>Date n+460</t>
  </si>
  <si>
    <t>Date n+461</t>
  </si>
  <si>
    <t>Date n+462</t>
  </si>
  <si>
    <t>Date n+463</t>
  </si>
  <si>
    <t>Date n+464</t>
  </si>
  <si>
    <t>Date n+465</t>
  </si>
  <si>
    <t>Date n+466</t>
  </si>
  <si>
    <t>Date n+467</t>
  </si>
  <si>
    <t>Date n+468</t>
  </si>
  <si>
    <t>Date n+469</t>
  </si>
  <si>
    <t>Date n+470</t>
  </si>
  <si>
    <t>Date n+471</t>
  </si>
  <si>
    <t>Date n+472</t>
  </si>
  <si>
    <t>Date n+473</t>
  </si>
  <si>
    <t>Date n+474</t>
  </si>
  <si>
    <t>Date n+475</t>
  </si>
  <si>
    <t>Date n+476</t>
  </si>
  <si>
    <t>Date n+477</t>
  </si>
  <si>
    <t>Date n+478</t>
  </si>
  <si>
    <t>Date n+479</t>
  </si>
  <si>
    <t>Date n+480</t>
  </si>
  <si>
    <t>Date n+481</t>
  </si>
  <si>
    <t>Date n+482</t>
  </si>
  <si>
    <t>Date n+483</t>
  </si>
  <si>
    <t>Date n+484</t>
  </si>
  <si>
    <t>Date n+485</t>
  </si>
  <si>
    <t>Date n+486</t>
  </si>
  <si>
    <t>Date n+487</t>
  </si>
  <si>
    <t>Date n+488</t>
  </si>
  <si>
    <t>Asset Cover Test</t>
  </si>
  <si>
    <t>Date of the Asset Cover Test</t>
  </si>
  <si>
    <t>R</t>
  </si>
  <si>
    <t>Asset Cover Ratio</t>
  </si>
  <si>
    <t>Adjusted Aggregate Asset Amount (AAAA)</t>
  </si>
  <si>
    <t>Aggregate Notes Outstanding Principal Amount</t>
  </si>
  <si>
    <t>ASSET COVER TEST RESULT (PASS/FAIL)</t>
  </si>
  <si>
    <t>A</t>
  </si>
  <si>
    <t>A = min((a);(b))</t>
  </si>
  <si>
    <t>(a)</t>
  </si>
  <si>
    <t>Aggregate Adjusted Home Loan Outstanding Principal Amount</t>
  </si>
  <si>
    <t>(b)</t>
  </si>
  <si>
    <t>(i) * (ii)</t>
  </si>
  <si>
    <t>(i) Aggregate Unajusted Home Loan Outstanding Principal Amount</t>
  </si>
  <si>
    <t>(ii) Asset Percentage</t>
  </si>
  <si>
    <t>SA</t>
  </si>
  <si>
    <r>
      <t>Substitution Assets</t>
    </r>
    <r>
      <rPr>
        <vertAlign val="superscript"/>
        <sz val="10"/>
        <rFont val="Arial"/>
        <family val="2"/>
      </rPr>
      <t xml:space="preserve"> 1</t>
    </r>
  </si>
  <si>
    <t>PI</t>
  </si>
  <si>
    <r>
      <t xml:space="preserve">Permitted Investments </t>
    </r>
    <r>
      <rPr>
        <vertAlign val="superscript"/>
        <sz val="10"/>
        <rFont val="Arial"/>
        <family val="2"/>
      </rPr>
      <t>2</t>
    </r>
  </si>
  <si>
    <t>HC</t>
  </si>
  <si>
    <t>Payments due under Issuer Hedging Agreement</t>
  </si>
  <si>
    <t>NC</t>
  </si>
  <si>
    <t>NC = WAM * ACBOPA * CC</t>
  </si>
  <si>
    <t>WAM (Years)</t>
  </si>
  <si>
    <t>Aggregate Covered Bond Outstanding Principal Amount (ACBOPA)</t>
  </si>
  <si>
    <t>Carrying Cost (CC)</t>
  </si>
  <si>
    <t>Syndicated Covered Bond Issues</t>
  </si>
  <si>
    <t>Name of Series</t>
  </si>
  <si>
    <t>Outstanding Principal Amount</t>
  </si>
  <si>
    <t>Scheduled Maturity Date</t>
  </si>
  <si>
    <t>Remaining Maturity (Years)</t>
  </si>
  <si>
    <t>Private Placements of Covered Bonds</t>
  </si>
  <si>
    <t>WA Remaining Maturity (Years)</t>
  </si>
  <si>
    <t xml:space="preserve">Total Outstanding Covered Bond Issues </t>
  </si>
  <si>
    <r>
      <rPr>
        <b/>
        <i/>
        <vertAlign val="superscript"/>
        <sz val="8"/>
        <rFont val="Times New Roman"/>
        <family val="1"/>
      </rPr>
      <t xml:space="preserve">1 </t>
    </r>
    <r>
      <rPr>
        <b/>
        <i/>
        <sz val="8"/>
        <rFont val="Times New Roman"/>
        <family val="1"/>
      </rPr>
      <t xml:space="preserve">Substitution Assets </t>
    </r>
    <r>
      <rPr>
        <sz val="8"/>
        <rFont val="Times New Roman"/>
        <family val="1"/>
      </rPr>
      <t xml:space="preserve">means any </t>
    </r>
    <r>
      <rPr>
        <i/>
        <sz val="8"/>
        <rFont val="Times New Roman"/>
        <family val="1"/>
      </rPr>
      <t>valeur de remplacement</t>
    </r>
    <r>
      <rPr>
        <b/>
        <i/>
        <sz val="8"/>
        <rFont val="Times New Roman"/>
        <family val="1"/>
      </rPr>
      <t xml:space="preserve"> </t>
    </r>
    <r>
      <rPr>
        <sz val="8"/>
        <rFont val="Times New Roman"/>
        <family val="1"/>
      </rPr>
      <t>of the Lender, within the meaning, and complying with the provisions, of Articles L.515-17 and R.515-7 of the FMFC, and which is not a Permitted Investment.</t>
    </r>
  </si>
  <si>
    <t xml:space="preserve">The Notes issued under the Programme may be Fixed Rate Notes, Floating Rate Notes, Index Linked Notes or Zero Coupon Notes. Each Series of Notes will be denominated in any Specified Currency and may be Dual Currency Notes (see "Terms and Conditions of the French law Notes").
The proceeds from the issuance of the Notes under the Programme will be used by the Issuer to fund Borrower Loans to be made available to the Borrowers under the Credit Facility. The terms and conditions regarding the calculation and the payment of principal and interest under a Borrower Loan shall mirror the equivalent terms and conditions of the Notes funding such Borrower Loan.
The Issuer is therefore not exposed to any risk of an interest rate mismatch arising between the payments received on the Borrower Loans and the payments to be made under the Notes. As a consequence, in the absence of any Hedging Trigger Event the Issuer will have no obligation to hedge any interest rate risk.
The determination of the interest rate of each Series of Notes, as specified in each applicable Final Terms, shall be made by the Issuer regardless of the interest rate conditions applicable, as the case may be, to such Collateral Security Assets.
Before a Hedging Trigger Event occurs, the Borrowers retain any interest rate risk linked to the mismatch between the Collateral Security Assets and the Borrower Loan. Thus until the occurrence of such Hedging Trigger Event, the Borrowers will hedge this interest rate risks according to their usual and current strategies and practices.
Furthermore, before a Hedging Trigger Event occurs, and in order to enhance investors’ protection and reduce interest rate risk and maturity mismatch upon collateral enforcement, BPCE shall comply with the hedging management guidelines (as described in “The Hedging Letter”). BPCE will ensure on each Asset Cover Test Date that:
     1. The amount of interest to be received under the Collateral Security Assets shall exceed the amount of interest to be paid under the Notes; and
     2. The difference between the weighted average life of the Collateral Security Assets and the weighted average life of the outstanding Notes shall not exceed 18 months.
</t>
  </si>
  <si>
    <t>Any non-performing loan is excluded from the cover pool.</t>
  </si>
  <si>
    <t xml:space="preserve">
The Borrower Loan and the Notes funding such Borrower Loan may be denominated in different
currencies.
In order to hedge the risk resulting from that currency mismatch, under the Hedging Approved From
Letter, BPCE SFH has undertaken, and BPCE (acting in capacity as Administrative Agent and
Management and Recovery Agent), has acknowledged and agreed, that if, on any proposed Utilisation
Date, the relevant Borrower Loans and the corresponding Notes are denominated in different
currencies, BPCE SFH shall enter into the necessary currency hedging transaction(s) with an Eligible
Hedging Provider, on or before the issuance of the relevant Notes and granting of the relevant
Borrower Loan (the Pre-Enforcement Currency Hedging Transaction(s)). Pursuant to the Credit
Facility and Collateral Framework Agreement, BPCE SFH has undertaken in favour of the Borrowers
to use commercially reasonable efforts for that purpose, provided that if BPCE SFH does not find any
such Eligible Hedging Provider agreeing to enter into such Pre-Enforcement Currency Hedging
Transaction(s), the corresponding Notes shall not be issued and the relevant Borrower Loan shall not be
made available by BPCE SFH to the relevant Borrower.</t>
  </si>
  <si>
    <t>The cover pool includes residential home loans financing  (i) the Construction or the acquisition of a residential real estate property, or (ii) the acquisition of land for Construction of a residential real estate property, or (iii) the Construction or extension or renovation of a residential real estate property, or (iv) debt consolidation of loans including only the three categories as described in (i), (ii), (iii) above. All the real estate properties are located in France. 
The loans are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t>
  </si>
  <si>
    <t xml:space="preserve">The actual OC is the last overcollateralization ratio certified by the specific controller of BPCE SFH. It is the ratio between the adjusted total assets amount and the covered bond outstanding principal amount. </t>
  </si>
  <si>
    <t>The minimum legal level of overcollateralization under French law is set at 105%. The ratio is calculated under a quarterly basis and sent to the French Regulator with the certification of the specific controller.</t>
  </si>
  <si>
    <t>Equals the minimum legal level of overcollateralization.</t>
  </si>
  <si>
    <t xml:space="preserve">The unindexed LTV is the ratio between the current outstanding of all the loans granted for a residential asset and the valuation of this property at the origination date. 
The indexed LTV is the ratio between the current outstanding of all the loans granted for a residential asset and the indexed current valuation of this property. </t>
  </si>
  <si>
    <t xml:space="preserve">The indexed property value is calculated with a re-evaluation method using the index published by PARIS NOTAIRES SERVICES et PERVAL </t>
  </si>
  <si>
    <t xml:space="preserve">The LTVs of the cover pool are calculated on a monthly basis.
The index are updated twice a year. The re-evaluation method is certified annually by the specific controller and the report is published on BPCE SFH website. </t>
  </si>
  <si>
    <t>Below A-</t>
  </si>
  <si>
    <t>A+ to A-</t>
  </si>
  <si>
    <t>AAA to AA-</t>
  </si>
  <si>
    <t>WAL</t>
  </si>
  <si>
    <t>Outstanding</t>
  </si>
  <si>
    <t>Substitution assets</t>
  </si>
  <si>
    <t>3.6</t>
  </si>
  <si>
    <t>% liquidity support / covered bonds</t>
  </si>
  <si>
    <t>comments</t>
  </si>
  <si>
    <t>Liquidity support</t>
  </si>
  <si>
    <t>% liquid assets / covered bonds</t>
  </si>
  <si>
    <t>Total liquid assets</t>
  </si>
  <si>
    <t>ECB eligible</t>
  </si>
  <si>
    <t>Substitute assets</t>
  </si>
  <si>
    <t>ECB eligible public exposures</t>
  </si>
  <si>
    <t>ECB eligible external ABS</t>
  </si>
  <si>
    <t>ECB eligible internal ABS</t>
  </si>
  <si>
    <t>nominal</t>
  </si>
  <si>
    <t>Liquid assets</t>
  </si>
  <si>
    <t>3.5</t>
  </si>
  <si>
    <t xml:space="preserve"> </t>
  </si>
  <si>
    <t>External</t>
  </si>
  <si>
    <t>Internal</t>
  </si>
  <si>
    <t>The Borrower Loan and the Notes funding such Borrower Loan may be denominated in different
currencies.
In order to hedge the risk resulting from that currency mismatch, under the Hedging Approved From
Letter, BPCE SFH has undertaken, and BPCE (acting in capacity as Administrative Agent and
Management and Recovery Agent), has acknowledged and agreed, that if, on any proposed Utilisation
Date, the relevant Borrower Loans and the corresponding Notes are denominated in different
currencies, BPCE SFH shall enter into the necessary currency hedging transaction(s) with an Eligible
Hedging Provider, on or before the issuance of the relevant Notes and granting of the relevant
Borrower Loan (the Pre-Enforcement Currency Hedging Transaction(s)). Pursuant to the Credit
Facility and Collateral Framework Agreement, BPCE SFH has undertaken in favour of the Borrowers
to use commercially reasonable efforts for that purpose, provided that if BPCE SFH does not find any
such Eligible Hedging Provider agreeing to enter into such Pre-Enforcement Currency Hedging
Transaction(s), the corresponding Notes shall not be issued and the relevant Borrower Loan shall not be
made available by BPCE SFH to the relevant Borrower.</t>
  </si>
  <si>
    <t>Currency risk</t>
  </si>
  <si>
    <t>The Notes issued under the Programme may be Fixed Rate Notes, Floating Rate Notes, Index Linked Notes or Zero Coupon Notes. Each Series of Notes will be denominated in any Specified Currency and may be Dual Currency Notes (see "Terms and Conditions of the French law Notes").
The proceeds from the issuance of the Notes under the Programme will be used by the Issuer to fund Borrower Loans to be made available to the Borrowers under the Credit Facility. The terms and conditions regarding the calculation and the payment of principal and interest under a Borrower Loan shall mirror the equivalent terms and conditions of the Notes funding such Borrower Loan.
The Issuer is therefore not exposed to any risk of an interest rate mismatch arising between the payments received on the Borrower Loans and the payments to be made under the Notes. As a consequence, in the absence of any Hedging Trigger Event the Issuer will have no obligation to hedge any interest rate risk.
The determination of the interest rate of each Series of Notes, as specified in each applicable Final Terms, shall be made by the Issuer regardless of the interest rate conditions applicable, as the case may be, to such Collateral Security Assets.
Before a Hedging Trigger Event occurs, the Borrowers retain any interest rate risk linked to the mismatch between the Collateral Security Assets and the Borrower Loan. Thus until the occurrence of such Hedging Trigger Event, the Borrowers will hedge this interest rate risks according to their usual and current strategies and practices.
Furthermore, before a Hedging Trigger Event occurs, and in order to enhance investors’ protection and reduce interest rate risk and maturity mismatch upon collateral enforcement, BPCE shall comply with the hedging management guidelines (as described in “The Hedging Letter”). BPCE will ensure on each Asset Cover Test Date that:
     1. The amount of interest to be received under the Collateral Security Assets shall exceed the amount of interest to be paid under the Notes; and
     2. The difference between the weighted average life of the Collateral Security Assets and the weighted average life of the outstanding Notes shall not exceed 18 months.</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</si>
  <si>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</si>
  <si>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</si>
  <si>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</si>
  <si>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</si>
  <si>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</si>
  <si>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</si>
  <si>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</si>
  <si>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</si>
  <si>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</si>
  <si>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</si>
  <si>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</si>
  <si>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</si>
  <si>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</si>
  <si>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</si>
  <si>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</si>
  <si>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</si>
  <si>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</si>
  <si>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</si>
  <si>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</si>
  <si>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</si>
  <si>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</si>
  <si>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</si>
  <si>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</si>
  <si>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</si>
  <si>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</si>
  <si>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</si>
  <si>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</si>
  <si>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</si>
  <si>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</si>
  <si>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</si>
  <si>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</si>
  <si>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</si>
  <si>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</si>
  <si>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</si>
  <si>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</si>
  <si>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</si>
  <si>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</si>
  <si>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</si>
  <si>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</si>
  <si>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</si>
  <si>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</si>
  <si>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</si>
  <si>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</si>
  <si>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</si>
  <si>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</si>
  <si>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</si>
  <si>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</si>
  <si>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</si>
  <si>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</si>
  <si>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</si>
  <si>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</si>
  <si>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</si>
  <si>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</si>
  <si>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</si>
  <si>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</si>
  <si>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</si>
  <si>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</si>
  <si>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</si>
  <si>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</si>
  <si>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</si>
  <si>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</si>
  <si>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</si>
  <si>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</si>
  <si>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</si>
  <si>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</si>
  <si>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</si>
  <si>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</si>
  <si>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</si>
  <si>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</si>
  <si>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</si>
  <si>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</si>
  <si>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</si>
  <si>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</si>
  <si>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</si>
  <si>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</si>
  <si>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</si>
  <si>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</si>
  <si>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</si>
  <si>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</si>
  <si>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</si>
  <si>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</si>
  <si>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</si>
  <si>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</si>
  <si>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</si>
  <si>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</si>
  <si>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</si>
  <si>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</si>
  <si>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</si>
  <si>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</si>
  <si>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</si>
  <si>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</si>
  <si>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</si>
  <si>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</si>
  <si>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</si>
  <si>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</si>
  <si>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</si>
  <si>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</si>
  <si>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</si>
  <si>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</si>
  <si>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</si>
  <si>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</si>
  <si>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</si>
  <si>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</si>
  <si>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</si>
  <si>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</si>
  <si>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</si>
  <si>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</si>
  <si>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</si>
  <si>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</si>
  <si>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</si>
  <si>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</si>
  <si>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</si>
  <si>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</si>
  <si>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</si>
  <si>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</si>
  <si>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</si>
  <si>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</si>
  <si>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</si>
  <si>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</si>
  <si>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</si>
  <si>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</si>
  <si>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</si>
  <si>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</si>
  <si>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</si>
  <si>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</si>
  <si>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</si>
  <si>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</si>
  <si>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</si>
  <si>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</si>
  <si>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</si>
  <si>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</si>
  <si>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</si>
  <si>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</si>
  <si>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</si>
  <si>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</si>
  <si>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</si>
  <si>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</si>
  <si>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</si>
  <si>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</si>
  <si>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</si>
  <si>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</si>
  <si>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</si>
  <si>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</si>
  <si>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</si>
  <si>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</si>
  <si>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</si>
  <si>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</si>
  <si>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</si>
  <si>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</si>
  <si>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</si>
  <si>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</si>
  <si>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</si>
  <si>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</si>
  <si>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</si>
  <si>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</si>
  <si>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</si>
  <si>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</si>
  <si>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</si>
  <si>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</si>
  <si>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</si>
  <si>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</si>
  <si>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</si>
  <si>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</si>
  <si>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</si>
  <si>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</si>
  <si>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</si>
  <si>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</si>
  <si>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</si>
  <si>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</si>
  <si>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</si>
  <si>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</si>
  <si>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</si>
  <si>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</si>
  <si>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</si>
  <si>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</si>
  <si>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</si>
  <si>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</si>
  <si>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</si>
  <si>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</si>
  <si>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</si>
  <si>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</si>
  <si>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</si>
  <si>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</si>
  <si>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</si>
  <si>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</si>
  <si>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</si>
  <si>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</si>
  <si>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</si>
  <si>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</si>
  <si>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</si>
  <si>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</si>
  <si>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</si>
  <si>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</si>
  <si>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</si>
  <si>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</si>
  <si>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</si>
  <si>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</si>
  <si>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</si>
  <si>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</si>
  <si>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</si>
  <si>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</si>
  <si>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</si>
  <si>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</si>
  <si>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</si>
  <si>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</si>
  <si>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</si>
  <si>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</si>
  <si>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</si>
  <si>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</si>
  <si>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</si>
  <si>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</si>
  <si>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</si>
  <si>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</si>
  <si>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</si>
  <si>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</si>
  <si>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</si>
  <si>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</si>
  <si>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</si>
  <si>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</si>
  <si>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</si>
  <si>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</si>
  <si>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</si>
  <si>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</si>
  <si>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</si>
  <si>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</si>
  <si>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</si>
  <si>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</si>
  <si>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</si>
  <si>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</si>
  <si>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</si>
  <si>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</si>
  <si>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</si>
  <si>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</si>
  <si>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</si>
  <si>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</si>
  <si>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</si>
  <si>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</si>
  <si>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</si>
  <si>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</si>
  <si>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</si>
  <si>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</si>
  <si>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</si>
  <si>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</si>
  <si>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</si>
  <si>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</si>
  <si>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</si>
  <si>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</si>
  <si>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</si>
  <si>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</si>
  <si>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</si>
  <si>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</si>
  <si>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</si>
  <si>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</si>
  <si>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</si>
  <si>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</si>
  <si>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</si>
  <si>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</si>
  <si>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</si>
  <si>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</si>
  <si>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</si>
  <si>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</si>
  <si>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</si>
  <si>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</si>
  <si>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</si>
  <si>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</si>
  <si>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</si>
  <si>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</si>
  <si>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</si>
  <si>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</si>
  <si>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</si>
  <si>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</si>
  <si>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</si>
  <si>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</si>
  <si>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</si>
  <si>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</si>
  <si>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</si>
  <si>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</si>
  <si>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</si>
  <si>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</si>
  <si>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</si>
  <si>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</si>
  <si>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</si>
  <si>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</si>
  <si>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</si>
  <si>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</si>
  <si>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</si>
  <si>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</si>
  <si>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</si>
  <si>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</si>
  <si>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</si>
  <si>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</si>
  <si>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</si>
  <si>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</si>
  <si>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</si>
  <si>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</si>
  <si>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</si>
  <si>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</si>
  <si>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</si>
  <si>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</si>
  <si>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</si>
  <si>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</si>
  <si>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</si>
  <si>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</si>
  <si>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</si>
  <si>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</si>
  <si>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</si>
  <si>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</si>
  <si>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</si>
  <si>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</si>
  <si>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</si>
  <si>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</si>
  <si>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</si>
  <si>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</si>
  <si>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</si>
  <si>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</si>
  <si>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</si>
  <si>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</si>
  <si>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</si>
  <si>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</si>
  <si>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</si>
  <si>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</si>
  <si>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</si>
  <si>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</si>
  <si>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</si>
  <si>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</si>
  <si>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</si>
  <si>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</si>
  <si>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</si>
  <si>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</si>
  <si>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</si>
  <si>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</si>
  <si>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</si>
  <si>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</si>
  <si>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</si>
  <si>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</si>
  <si>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</si>
  <si>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</si>
  <si>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</si>
  <si>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</si>
  <si>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</si>
  <si>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</si>
  <si>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</si>
  <si>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</si>
  <si>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</si>
  <si>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</si>
  <si>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</si>
  <si>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</si>
  <si>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</si>
  <si>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</si>
  <si>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</si>
  <si>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</si>
  <si>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</si>
  <si>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</si>
  <si>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</si>
  <si>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</si>
  <si>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</si>
  <si>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</si>
  <si>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</si>
  <si>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</si>
  <si>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</si>
  <si>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</si>
  <si>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</si>
  <si>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</si>
  <si>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</si>
  <si>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</si>
  <si>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</si>
  <si>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</si>
  <si>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</si>
  <si>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</si>
  <si>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</si>
  <si>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</si>
  <si>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</si>
  <si>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</si>
  <si>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</si>
  <si>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</si>
  <si>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</si>
  <si>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</si>
  <si>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</si>
  <si>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</si>
  <si>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</si>
  <si>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</si>
  <si>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</si>
  <si>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</si>
  <si>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</si>
  <si>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</si>
  <si>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</si>
  <si>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</si>
  <si>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</si>
  <si>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</si>
  <si>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</si>
  <si>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</si>
  <si>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</si>
  <si>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</si>
  <si>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</si>
  <si>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</si>
  <si>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</si>
  <si>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</si>
  <si>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</si>
  <si>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</si>
  <si>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</si>
  <si>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</si>
  <si>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</si>
  <si>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</si>
  <si>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</si>
  <si>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</si>
  <si>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</si>
  <si>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</si>
  <si>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</si>
  <si>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</si>
  <si>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</si>
  <si>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</si>
  <si>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</si>
  <si>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</si>
  <si>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</si>
  <si>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</si>
  <si>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</si>
  <si>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</si>
  <si>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</si>
  <si>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</si>
  <si>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</si>
  <si>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</si>
  <si>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</si>
  <si>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</si>
  <si>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</si>
  <si>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</si>
  <si>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</si>
  <si>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</si>
  <si>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</si>
  <si>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</si>
  <si>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</si>
  <si>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</si>
  <si>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</si>
  <si>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</si>
  <si>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</si>
  <si>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</si>
  <si>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</si>
  <si>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</si>
  <si>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</si>
  <si>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</si>
  <si>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</si>
  <si>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</si>
  <si>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</si>
  <si>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</si>
  <si>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</si>
  <si>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</si>
  <si>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</si>
  <si>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</si>
  <si>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</si>
  <si>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</si>
  <si>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</si>
  <si>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</si>
  <si>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</si>
  <si>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</si>
  <si>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</si>
  <si>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</si>
  <si>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</si>
  <si>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</si>
  <si>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</si>
  <si>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</si>
  <si>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</si>
  <si>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</si>
  <si>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</si>
  <si>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</si>
  <si>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</si>
  <si>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</si>
  <si>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</si>
  <si>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</si>
  <si>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</si>
  <si>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</si>
  <si>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</si>
  <si>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</si>
  <si>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</si>
  <si>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</si>
  <si>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</si>
  <si>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</si>
  <si>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</si>
  <si>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</si>
  <si>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</si>
  <si>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</si>
  <si>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</si>
  <si>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</si>
  <si>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</si>
  <si>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</si>
  <si>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</si>
  <si>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</si>
  <si>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</si>
  <si>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</si>
  <si>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</si>
  <si>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</si>
  <si>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</si>
  <si>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</si>
  <si>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</si>
  <si>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</si>
  <si>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</si>
  <si>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</si>
  <si>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</si>
  <si>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</si>
  <si>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</si>
  <si>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</si>
  <si>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</si>
  <si>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</si>
  <si>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</si>
  <si>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</si>
  <si>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</si>
  <si>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</si>
  <si>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</si>
  <si>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</si>
  <si>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</si>
  <si>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</si>
  <si>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</si>
  <si>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</si>
  <si>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</si>
  <si>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</si>
  <si>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</si>
  <si>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</si>
  <si>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</si>
  <si>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</si>
  <si>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</si>
  <si>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</si>
  <si>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</si>
  <si>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</si>
  <si>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</si>
  <si>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</si>
  <si>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</si>
  <si>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</si>
  <si>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</si>
  <si>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</si>
  <si>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</si>
  <si>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</si>
  <si>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</si>
  <si>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</si>
  <si>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</si>
  <si>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</si>
  <si>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</si>
  <si>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</si>
  <si>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</si>
  <si>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</si>
  <si>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</si>
  <si>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</si>
  <si>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</si>
  <si>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</si>
  <si>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</si>
  <si>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</si>
  <si>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</si>
  <si>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</si>
  <si>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</si>
  <si>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</si>
  <si>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</si>
  <si>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</si>
  <si>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</si>
  <si>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</si>
  <si>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</si>
  <si>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</si>
  <si>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</si>
  <si>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</si>
  <si>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</si>
  <si>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</si>
  <si>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</si>
  <si>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</si>
  <si>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</si>
  <si>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</si>
  <si>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</si>
  <si>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</si>
  <si>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</si>
  <si>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</si>
  <si>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</si>
  <si>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</si>
  <si>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</si>
  <si>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</si>
  <si>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</si>
  <si>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</si>
  <si>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</si>
  <si>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</si>
  <si>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</si>
  <si>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</si>
  <si>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</si>
  <si>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</si>
  <si>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</si>
  <si>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</si>
  <si>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</si>
  <si>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</si>
  <si>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</si>
  <si>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</si>
  <si>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</si>
  <si>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</si>
  <si>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</si>
  <si>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</si>
  <si>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</si>
  <si>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</si>
  <si>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</si>
  <si>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</si>
  <si>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</si>
  <si>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</si>
  <si>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</si>
  <si>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</si>
  <si>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</si>
  <si>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</si>
  <si>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</si>
  <si>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</si>
  <si>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</si>
  <si>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</si>
  <si>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</si>
  <si>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</si>
  <si>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</si>
  <si>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</si>
  <si>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</si>
  <si>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</si>
  <si>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</si>
  <si>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</si>
  <si>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</si>
  <si>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</si>
  <si>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</si>
  <si>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</si>
  <si>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</si>
  <si>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</si>
  <si>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</si>
  <si>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</si>
  <si>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</si>
  <si>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</si>
  <si>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</si>
  <si>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</si>
  <si>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</si>
  <si>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</si>
  <si>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</si>
  <si>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</si>
  <si>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</si>
  <si>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</si>
  <si>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</si>
  <si>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</si>
  <si>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</si>
  <si>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</si>
  <si>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</si>
  <si>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</si>
  <si>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</si>
  <si>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</si>
  <si>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</si>
  <si>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</si>
  <si>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</si>
  <si>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</si>
  <si>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</si>
  <si>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</si>
  <si>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</si>
  <si>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</si>
  <si>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</si>
  <si>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</si>
  <si>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</si>
  <si>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</si>
  <si>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</si>
  <si>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</si>
  <si>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</si>
  <si>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</si>
  <si>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</si>
  <si>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</si>
  <si>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</si>
  <si>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</si>
  <si>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</si>
  <si>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</si>
  <si>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</si>
  <si>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</si>
  <si>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</si>
  <si>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</si>
  <si>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</si>
  <si>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</si>
  <si>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</si>
  <si>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</si>
  <si>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</si>
  <si>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</si>
  <si>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</si>
  <si>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</si>
  <si>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</si>
  <si>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</si>
  <si>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</si>
  <si>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</si>
  <si>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</si>
  <si>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</si>
  <si>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</si>
  <si>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</si>
  <si>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</si>
  <si>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</si>
  <si>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</si>
  <si>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</si>
  <si>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</si>
  <si>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</si>
  <si>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</si>
  <si>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</si>
  <si>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</si>
  <si>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</si>
  <si>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</si>
  <si>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</si>
  <si>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</si>
  <si>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</si>
  <si>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</si>
  <si>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</si>
  <si>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</si>
  <si>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</si>
  <si>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</si>
  <si>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</si>
  <si>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</si>
  <si>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</si>
  <si>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</si>
  <si>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</si>
  <si>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</si>
  <si>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</si>
  <si>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</si>
  <si>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</si>
  <si>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</si>
  <si>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</si>
  <si>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</si>
  <si>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</si>
  <si>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</si>
  <si>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</si>
  <si>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</si>
  <si>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</si>
  <si>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</si>
  <si>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</si>
  <si>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</si>
  <si>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</si>
  <si>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</si>
  <si>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</si>
  <si>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</si>
  <si>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</si>
  <si>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</si>
  <si>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</si>
  <si>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</si>
  <si>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</si>
  <si>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</si>
  <si>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</si>
  <si>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</si>
  <si>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</si>
  <si>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</si>
  <si>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</si>
  <si>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</si>
  <si>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</si>
  <si>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</si>
  <si>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</si>
  <si>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</si>
  <si>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</si>
  <si>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</si>
  <si>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</si>
  <si>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</si>
  <si>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</si>
  <si>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</si>
  <si>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</si>
  <si>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</si>
  <si>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</si>
  <si>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</si>
  <si>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</si>
  <si>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</si>
  <si>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</si>
  <si>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</si>
  <si>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</si>
  <si>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</si>
  <si>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</si>
  <si>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</si>
  <si>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</si>
  <si>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</si>
  <si>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</si>
  <si>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</si>
  <si>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</si>
  <si>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</si>
  <si>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</si>
  <si>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</si>
  <si>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</si>
  <si>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</si>
  <si>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</si>
  <si>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</si>
  <si>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</si>
  <si>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</si>
  <si>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</si>
  <si>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</si>
  <si>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</si>
  <si>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</si>
  <si>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</si>
  <si>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</si>
  <si>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</si>
  <si>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</si>
  <si>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</si>
  <si>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</si>
  <si>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</si>
  <si>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</si>
  <si>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</si>
  <si>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</si>
  <si>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</si>
  <si>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BPCE SFH</t>
  </si>
  <si>
    <t>http://www.groupebpce.fr/Investisseur/Dette/BPCE-SFH</t>
  </si>
  <si>
    <t>Y</t>
  </si>
  <si>
    <t>http://www.ecbc.eu/framework/90/Obligations_à_l%27Habitat_-_OH</t>
  </si>
  <si>
    <t xml:space="preserve">http://www.ecbc.eu/framework/90/Obligations_%C3%A0_l%27Habitat_-_OH </t>
  </si>
  <si>
    <t>Alsace</t>
  </si>
  <si>
    <t>Aquitaine</t>
  </si>
  <si>
    <t>Auvergne</t>
  </si>
  <si>
    <t>Basse Normandie</t>
  </si>
  <si>
    <t>Bourgogne</t>
  </si>
  <si>
    <t>Bretagne</t>
  </si>
  <si>
    <t>Centre</t>
  </si>
  <si>
    <t>Champagne-Ardennes</t>
  </si>
  <si>
    <t>Corse</t>
  </si>
  <si>
    <t>DOM - TOM</t>
  </si>
  <si>
    <t>Franche-Comté</t>
  </si>
  <si>
    <t>Haute Normandie</t>
  </si>
  <si>
    <t>Ile-de-France (Paris included)</t>
  </si>
  <si>
    <t>Languedoc Roussillon</t>
  </si>
  <si>
    <t>Limousin</t>
  </si>
  <si>
    <t>Lorraine</t>
  </si>
  <si>
    <t>Midi Pyrenées</t>
  </si>
  <si>
    <t>Nord-Pas-de-Calais</t>
  </si>
  <si>
    <t>Pays de Loire</t>
  </si>
  <si>
    <t>Picardie</t>
  </si>
  <si>
    <t>Poitou - Charentes</t>
  </si>
  <si>
    <t>Provence-Alpes-Côte d'Azur</t>
  </si>
  <si>
    <t>Rhones Alpes</t>
  </si>
  <si>
    <t>other</t>
  </si>
  <si>
    <t>No data</t>
  </si>
  <si>
    <t>0-200k€</t>
  </si>
  <si>
    <t>200-400k€</t>
  </si>
  <si>
    <t>400-600k€</t>
  </si>
  <si>
    <t>600-800k€</t>
  </si>
  <si>
    <t>800-1M€</t>
  </si>
  <si>
    <t>&gt;1M€</t>
  </si>
  <si>
    <t>For Rating Agencies supervosory</t>
  </si>
  <si>
    <t>For Legal supervosory</t>
  </si>
  <si>
    <t>Expected Upon Prepayments (mn)</t>
  </si>
  <si>
    <t>BPCE Home Loan SFH</t>
  </si>
  <si>
    <t>% Total Expected Upon Prepayments</t>
  </si>
  <si>
    <t>Initial Maturity  (mn)</t>
  </si>
  <si>
    <t>Extended Maturity (mn)</t>
  </si>
  <si>
    <t xml:space="preserve">% Total Initial Maturity </t>
  </si>
  <si>
    <t>% Total Extended Maturity</t>
  </si>
  <si>
    <t>ND</t>
  </si>
  <si>
    <t xml:space="preserve">Contractual maturities are calculated assuming a zero prepayment scenario on the cover pool assets. 
Expected maturities are calculated with an historical prepayment rate observed since 2011 (creation of BPCE SFH) and updated at the beginning of each year (7,36% for year 2016). </t>
  </si>
  <si>
    <t>Interest rates are fixed or floating or capped (other)</t>
  </si>
  <si>
    <t>The original property value is determined at the loan origination date. It is the purchase price mentioned in the property purchase agreement of the loan.</t>
  </si>
  <si>
    <t>France</t>
  </si>
  <si>
    <t>Total</t>
  </si>
  <si>
    <t>Other</t>
  </si>
  <si>
    <t>Residential</t>
  </si>
  <si>
    <t>Commercial</t>
  </si>
  <si>
    <t>1 - 2 Y</t>
  </si>
  <si>
    <t>2 - 3 Y</t>
  </si>
  <si>
    <t>3 - 4 Y</t>
  </si>
  <si>
    <t>4 - 5 Y</t>
  </si>
  <si>
    <t>5 - 10 Y</t>
  </si>
  <si>
    <t>10+ Y</t>
  </si>
  <si>
    <t>0 - 1 Y</t>
  </si>
  <si>
    <t>Owner occupied</t>
  </si>
  <si>
    <t>Buy-to-let</t>
  </si>
  <si>
    <t>Amortising</t>
  </si>
  <si>
    <t>Germany</t>
  </si>
  <si>
    <t>Spain</t>
  </si>
  <si>
    <t>Fixed coupon</t>
  </si>
  <si>
    <t>Floating coupon</t>
  </si>
  <si>
    <t>≥  12 - ≤ 24 months</t>
  </si>
  <si>
    <t>≥ 24 - ≤ 36 months</t>
  </si>
  <si>
    <t>≥ 36 - ≤ 60 months</t>
  </si>
  <si>
    <t>≥ 60 months</t>
  </si>
  <si>
    <t xml:space="preserve"> USD</t>
  </si>
  <si>
    <t xml:space="preserve"> CHF</t>
  </si>
  <si>
    <t xml:space="preserve"> JPY</t>
  </si>
  <si>
    <t xml:space="preserve"> GBP</t>
  </si>
  <si>
    <t xml:space="preserve"> AUD</t>
  </si>
  <si>
    <t xml:space="preserve"> CAD</t>
  </si>
  <si>
    <t>Legal</t>
  </si>
  <si>
    <t>Actual</t>
  </si>
  <si>
    <t>Retail</t>
  </si>
  <si>
    <t>Office</t>
  </si>
  <si>
    <t>Shopping malls</t>
  </si>
  <si>
    <t>Land</t>
  </si>
  <si>
    <t>Mortgages</t>
  </si>
  <si>
    <t>Fixed rate</t>
  </si>
  <si>
    <t>Floating rate</t>
  </si>
  <si>
    <t>Guaranteed</t>
  </si>
  <si>
    <t>Bullet / interest only</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</si>
  <si>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</si>
  <si>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</si>
  <si>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</si>
  <si>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</si>
  <si>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</si>
  <si>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</si>
  <si>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</si>
  <si>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</si>
  <si>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</si>
  <si>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</si>
  <si>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</si>
  <si>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</si>
  <si>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</si>
  <si>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</si>
  <si>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</si>
  <si>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</si>
  <si>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Contractual</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</si>
  <si>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</si>
  <si>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</si>
  <si>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</si>
  <si>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</si>
  <si>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</si>
  <si>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</si>
  <si>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</si>
  <si>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</si>
  <si>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</si>
  <si>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</si>
  <si>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</si>
  <si>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</si>
  <si>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</si>
  <si>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</si>
  <si>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</si>
  <si>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</si>
  <si>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</si>
  <si>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</si>
  <si>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</si>
  <si>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</si>
  <si>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</si>
  <si>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</si>
  <si>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</si>
  <si>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</si>
  <si>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</si>
  <si>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</si>
  <si>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</si>
  <si>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</si>
  <si>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</si>
  <si>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</si>
  <si>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</si>
  <si>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</si>
  <si>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</si>
  <si>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Contractual (mn)</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</si>
  <si>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</si>
  <si>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</si>
  <si>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</si>
  <si>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</si>
  <si>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</si>
  <si>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</si>
  <si>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</si>
  <si>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</si>
  <si>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</si>
  <si>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</si>
  <si>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</si>
  <si>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</si>
  <si>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</si>
  <si>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</si>
  <si>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</si>
  <si>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</si>
  <si>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</si>
  <si>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</si>
  <si>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</si>
  <si>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</si>
  <si>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</si>
  <si>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</si>
  <si>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</si>
  <si>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</si>
  <si>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</si>
  <si>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</si>
  <si>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</si>
  <si>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</si>
  <si>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</si>
  <si>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</si>
  <si>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</si>
  <si>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</si>
  <si>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</si>
  <si>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</si>
  <si>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</si>
  <si>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</si>
  <si>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</si>
  <si>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</si>
  <si>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</si>
  <si>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</si>
  <si>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</si>
  <si>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</si>
  <si>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</si>
  <si>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</si>
  <si>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</si>
  <si>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</si>
  <si>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</si>
  <si>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</si>
  <si>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</si>
  <si>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</si>
  <si>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</si>
  <si>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</si>
  <si>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</si>
  <si>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</si>
  <si>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</si>
  <si>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</si>
  <si>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</si>
  <si>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</si>
  <si>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</si>
  <si>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</si>
  <si>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</si>
  <si>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</si>
  <si>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</si>
  <si>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</si>
  <si>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</si>
  <si>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</si>
  <si>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</si>
  <si>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</si>
  <si>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</si>
  <si>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</si>
  <si>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</si>
  <si>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</si>
  <si>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</si>
  <si>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</si>
  <si>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</si>
  <si>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</si>
  <si>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</si>
  <si>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</si>
  <si>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</si>
  <si>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</si>
  <si>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</si>
  <si>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</si>
  <si>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</si>
  <si>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</si>
  <si>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</si>
  <si>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</si>
  <si>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</si>
  <si>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</si>
  <si>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</si>
  <si>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</si>
  <si>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</si>
  <si>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</si>
  <si>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</si>
  <si>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</si>
  <si>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</si>
  <si>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</si>
  <si>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</si>
  <si>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</si>
  <si>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</si>
  <si>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</si>
  <si>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</si>
  <si>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</si>
  <si>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</si>
  <si>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</si>
  <si>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</si>
  <si>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</si>
  <si>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</si>
  <si>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</si>
  <si>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</si>
  <si>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</si>
  <si>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</si>
  <si>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</si>
  <si>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</si>
  <si>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</si>
  <si>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</si>
  <si>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</si>
  <si>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</si>
  <si>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</si>
  <si>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</si>
  <si>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</si>
  <si>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</si>
  <si>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</si>
  <si>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</si>
  <si>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</si>
  <si>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</si>
  <si>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</si>
  <si>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</si>
  <si>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</si>
  <si>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</si>
  <si>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</si>
  <si>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</si>
  <si>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</si>
  <si>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</si>
  <si>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</si>
  <si>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</si>
  <si>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</si>
  <si>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</si>
  <si>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</si>
  <si>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</si>
  <si>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</si>
  <si>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</si>
  <si>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</si>
  <si>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A. Harmonised Transparency Template - General Information</t>
  </si>
  <si>
    <t>(Please refer to "Tab D. HTT Harmonised Glossary" for hedging strategy)</t>
  </si>
  <si>
    <t>Worksheet A: HTT General</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</si>
  <si>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</si>
  <si>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</si>
  <si>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</si>
  <si>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</si>
  <si>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</si>
  <si>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</si>
  <si>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</si>
  <si>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</si>
  <si>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</si>
  <si>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</si>
  <si>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</si>
  <si>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</si>
  <si>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</si>
  <si>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By LTV buckets (mn):</t>
  </si>
  <si>
    <t>Derivatives outside the cover pool [notional] (mn)</t>
  </si>
  <si>
    <t>NPV of Derivatives in the cover pool (mn)</t>
  </si>
  <si>
    <t>NPV of Derivatives outside the cover pool (mn)</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</si>
  <si>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</si>
  <si>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</si>
  <si>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</si>
  <si>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</si>
  <si>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</si>
  <si>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C: HTT Harmonised Glossary</t>
  </si>
  <si>
    <t>Worksheet D &amp; Onwards (If Any): National Transparency Template</t>
  </si>
  <si>
    <t>B1. Harmonised Transparency Template - Mortgage Assets</t>
  </si>
  <si>
    <t>CONTENT OF TAB B1</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</si>
  <si>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</si>
  <si>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</si>
  <si>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</si>
  <si>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</si>
  <si>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</si>
  <si>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</si>
  <si>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</si>
  <si>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</si>
  <si>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</si>
  <si>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</si>
  <si>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</si>
  <si>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</si>
  <si>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</si>
  <si>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</si>
  <si>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</si>
  <si>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</si>
  <si>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</si>
  <si>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</si>
  <si>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</si>
  <si>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</si>
  <si>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</si>
  <si>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</si>
  <si>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</si>
  <si>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</si>
  <si>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</si>
  <si>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</si>
  <si>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</si>
  <si>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</si>
  <si>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</si>
  <si>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</si>
  <si>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</si>
  <si>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</si>
  <si>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</si>
  <si>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</si>
  <si>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</si>
  <si>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</si>
  <si>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</si>
  <si>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</si>
  <si>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</si>
  <si>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</si>
  <si>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</si>
  <si>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</si>
  <si>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</si>
  <si>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</si>
  <si>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</si>
  <si>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</si>
  <si>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</si>
  <si>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</si>
  <si>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</si>
  <si>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</si>
  <si>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</si>
  <si>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</si>
  <si>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</si>
  <si>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</si>
  <si>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</si>
  <si>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</si>
  <si>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</si>
  <si>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</si>
  <si>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</si>
  <si>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</si>
  <si>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</si>
  <si>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</si>
  <si>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</si>
  <si>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</si>
  <si>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</si>
  <si>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</si>
  <si>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</si>
  <si>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</si>
  <si>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</si>
  <si>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</si>
  <si>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</si>
  <si>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</si>
  <si>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</si>
  <si>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</si>
  <si>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</si>
  <si>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</si>
  <si>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</si>
  <si>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</si>
  <si>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</si>
  <si>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</si>
  <si>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</si>
  <si>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</si>
  <si>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</si>
  <si>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</si>
  <si>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</si>
  <si>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</si>
  <si>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</si>
  <si>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</si>
  <si>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</si>
  <si>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</si>
  <si>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</si>
  <si>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</si>
  <si>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</si>
  <si>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</si>
  <si>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</si>
  <si>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</si>
  <si>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</si>
  <si>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</si>
  <si>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</si>
  <si>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</si>
  <si>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</si>
  <si>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</si>
  <si>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Positive</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</si>
</sst>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 #,##0.00_ ;_ * \-#,##0.00_ ;_ * &quot;-&quot;??_ ;_ @_ "/>
    <numFmt numFmtId="173" formatCode="0.0%"/>
    <numFmt numFmtId="174" formatCode="#,##0_ ;\-#,##0\ "/>
    <numFmt numFmtId="175" formatCode="0.0"/>
    <numFmt numFmtId="176" formatCode="_-* #,##0\ _€_-;\-* #,##0\ _€_-;_-* &quot;-&quot;??\ _€_-;_-@_-"/>
    <numFmt numFmtId="177" formatCode="[$-40C]mmm\-yy;@"/>
    <numFmt numFmtId="178" formatCode="mmmm"/>
    <numFmt numFmtId="179" formatCode="[$-809]mmmm\ yyyy"/>
    <numFmt numFmtId="180" formatCode="0.000%"/>
    <numFmt numFmtId="181" formatCode="0.00000"/>
    <numFmt numFmtId="182" formatCode="#\ ###\ ###\ ###\ ###"/>
    <numFmt numFmtId="183" formatCode="_(* #,##0_);_(* \(#,##0\);_(* &quot;-&quot;??_);_(@_)"/>
    <numFmt numFmtId="184" formatCode="_-* #,##0_-;\-* #,##0_-;_-* \-_-;_-@_-"/>
    <numFmt numFmtId="185" formatCode="_(* #,##0.00_);_(* \(#,##0.00\);_(* \-??_);_(@_)"/>
    <numFmt numFmtId="186" formatCode="_-* #,##0.00\ _€_-;\-* #,##0.00\ _€_-;_-* \-??\ _€_-;_-@_-"/>
    <numFmt numFmtId="187" formatCode="#,##0.00\ &quot;€&quot;"/>
    <numFmt numFmtId="188" formatCode="#,##0\ &quot;€&quot;"/>
    <numFmt numFmtId="189" formatCode="#,##0.0"/>
    <numFmt numFmtId="190" formatCode="#,##0.00_ ;\-#,##0.00\ "/>
    <numFmt numFmtId="191" formatCode="#,##0.00;\-#,##0.00;"/>
    <numFmt numFmtId="192" formatCode="#,##0;\-#,##0;"/>
  </numFmts>
  <fonts count="116">
    <font>
      <sz val="11"/>
      <color theme="1"/>
      <name val="Calibri"/>
      <family val="2"/>
    </font>
    <font>
      <sz val="11"/>
      <color indexed="8"/>
      <name val="Calibri"/>
      <family val="2"/>
    </font>
    <font>
      <sz val="10"/>
      <name val="Arial"/>
      <family val="2"/>
    </font>
    <font>
      <sz val="8"/>
      <name val="Arial"/>
      <family val="2"/>
    </font>
    <font>
      <sz val="13"/>
      <color indexed="63"/>
      <name val="Calibri"/>
      <family val="2"/>
    </font>
    <font>
      <b/>
      <sz val="13"/>
      <color indexed="63"/>
      <name val="Calibri"/>
      <family val="2"/>
    </font>
    <font>
      <b/>
      <sz val="13"/>
      <name val="Calibri"/>
      <family val="2"/>
    </font>
    <font>
      <sz val="13"/>
      <name val="Calibri"/>
      <family val="2"/>
    </font>
    <font>
      <i/>
      <sz val="13"/>
      <name val="Calibri"/>
      <family val="2"/>
    </font>
    <font>
      <b/>
      <sz val="10"/>
      <name val="Arial"/>
      <family val="2"/>
    </font>
    <font>
      <b/>
      <u val="single"/>
      <sz val="10"/>
      <name val="Arial"/>
      <family val="2"/>
    </font>
    <font>
      <b/>
      <i/>
      <sz val="10"/>
      <name val="Arial"/>
      <family val="2"/>
    </font>
    <font>
      <sz val="9"/>
      <name val="Arial"/>
      <family val="2"/>
    </font>
    <font>
      <b/>
      <sz val="9"/>
      <name val="Arial"/>
      <family val="2"/>
    </font>
    <font>
      <sz val="9"/>
      <color indexed="10"/>
      <name val="Arial"/>
      <family val="2"/>
    </font>
    <font>
      <sz val="10"/>
      <color indexed="10"/>
      <name val="Arial"/>
      <family val="2"/>
    </font>
    <font>
      <sz val="10"/>
      <color indexed="9"/>
      <name val="Arial"/>
      <family val="2"/>
    </font>
    <font>
      <b/>
      <sz val="10"/>
      <color indexed="9"/>
      <name val="Arial"/>
      <family val="2"/>
    </font>
    <font>
      <i/>
      <sz val="10"/>
      <name val="Arial"/>
      <family val="2"/>
    </font>
    <font>
      <u val="single"/>
      <sz val="10"/>
      <color indexed="12"/>
      <name val="Arial"/>
      <family val="2"/>
    </font>
    <font>
      <u val="single"/>
      <sz val="9"/>
      <color indexed="12"/>
      <name val="Arial"/>
      <family val="2"/>
    </font>
    <font>
      <sz val="10"/>
      <color indexed="12"/>
      <name val="Arial"/>
      <family val="2"/>
    </font>
    <font>
      <b/>
      <sz val="10"/>
      <color indexed="10"/>
      <name val="Arial"/>
      <family val="2"/>
    </font>
    <font>
      <sz val="10"/>
      <color indexed="23"/>
      <name val="Arial"/>
      <family val="2"/>
    </font>
    <font>
      <b/>
      <sz val="10"/>
      <color indexed="23"/>
      <name val="Arial"/>
      <family val="2"/>
    </font>
    <font>
      <b/>
      <sz val="8"/>
      <name val="Arial"/>
      <family val="2"/>
    </font>
    <font>
      <u val="single"/>
      <sz val="10"/>
      <name val="Arial"/>
      <family val="2"/>
    </font>
    <font>
      <b/>
      <i/>
      <sz val="10"/>
      <color indexed="10"/>
      <name val="Arial"/>
      <family val="2"/>
    </font>
    <font>
      <b/>
      <sz val="10"/>
      <color indexed="9"/>
      <name val="Tahoma"/>
      <family val="2"/>
    </font>
    <font>
      <b/>
      <sz val="10"/>
      <name val="Tahoma"/>
      <family val="2"/>
    </font>
    <font>
      <sz val="10"/>
      <name val="Tahoma"/>
      <family val="2"/>
    </font>
    <font>
      <b/>
      <sz val="8"/>
      <color indexed="9"/>
      <name val="Arial"/>
      <family val="2"/>
    </font>
    <font>
      <b/>
      <sz val="16"/>
      <color indexed="9"/>
      <name val="Arial"/>
      <family val="2"/>
    </font>
    <font>
      <sz val="16"/>
      <color indexed="9"/>
      <name val="Arial"/>
      <family val="2"/>
    </font>
    <font>
      <sz val="8"/>
      <color indexed="9"/>
      <name val="Arial"/>
      <family val="2"/>
    </font>
    <font>
      <sz val="8"/>
      <color indexed="18"/>
      <name val="Arial"/>
      <family val="2"/>
    </font>
    <font>
      <b/>
      <sz val="12"/>
      <color indexed="9"/>
      <name val="Arial"/>
      <family val="2"/>
    </font>
    <font>
      <vertAlign val="superscript"/>
      <sz val="10"/>
      <name val="Arial"/>
      <family val="2"/>
    </font>
    <font>
      <b/>
      <i/>
      <sz val="8"/>
      <name val="Times New Roman"/>
      <family val="1"/>
    </font>
    <font>
      <b/>
      <i/>
      <vertAlign val="superscript"/>
      <sz val="8"/>
      <name val="Times New Roman"/>
      <family val="1"/>
    </font>
    <font>
      <sz val="8"/>
      <name val="Times New Roman"/>
      <family val="1"/>
    </font>
    <font>
      <i/>
      <sz val="8"/>
      <name val="Times New Roman"/>
      <family val="1"/>
    </font>
    <font>
      <b/>
      <sz val="9"/>
      <name val="Tahoma"/>
      <family val="2"/>
    </font>
    <font>
      <b/>
      <u val="single"/>
      <sz val="9"/>
      <name val="Tahoma"/>
      <family val="2"/>
    </font>
    <font>
      <u val="single"/>
      <sz val="7.5"/>
      <color indexed="12"/>
      <name val="Arial"/>
      <family val="2"/>
    </font>
    <font>
      <sz val="10"/>
      <name val="MS Sans Serif"/>
      <family val="2"/>
    </font>
    <font>
      <sz val="10"/>
      <color indexed="8"/>
      <name val="MS Sans Serif"/>
      <family val="2"/>
    </font>
    <font>
      <sz val="11"/>
      <color indexed="9"/>
      <name val="Calibri"/>
      <family val="2"/>
    </font>
    <font>
      <sz val="11"/>
      <color indexed="10"/>
      <name val="Calibri"/>
      <family val="2"/>
    </font>
    <font>
      <b/>
      <sz val="11"/>
      <color indexed="8"/>
      <name val="Calibri"/>
      <family val="2"/>
    </font>
    <font>
      <b/>
      <sz val="11"/>
      <color indexed="9"/>
      <name val="Calibri"/>
      <family val="2"/>
    </font>
    <font>
      <sz val="10"/>
      <color indexed="8"/>
      <name val="Arial"/>
      <family val="2"/>
    </font>
    <font>
      <b/>
      <u val="single"/>
      <sz val="11"/>
      <name val="Calibri"/>
      <family val="2"/>
    </font>
    <font>
      <sz val="11"/>
      <name val="Calibri"/>
      <family val="2"/>
    </font>
    <font>
      <b/>
      <sz val="11"/>
      <name val="Calibri"/>
      <family val="2"/>
    </font>
    <font>
      <b/>
      <sz val="14"/>
      <color indexed="9"/>
      <name val="Calibri"/>
      <family val="2"/>
    </font>
    <font>
      <b/>
      <sz val="24"/>
      <color indexed="8"/>
      <name val="Calibri"/>
      <family val="2"/>
    </font>
    <font>
      <sz val="9"/>
      <color indexed="8"/>
      <name val="Calibri"/>
      <family val="2"/>
    </font>
    <font>
      <b/>
      <sz val="14"/>
      <color indexed="8"/>
      <name val="Calibri"/>
      <family val="2"/>
    </font>
    <font>
      <b/>
      <sz val="20"/>
      <color indexed="8"/>
      <name val="Calibri"/>
      <family val="2"/>
    </font>
    <font>
      <b/>
      <sz val="10"/>
      <name val="Calibri"/>
      <family val="2"/>
    </font>
    <font>
      <sz val="10"/>
      <name val="Calibri"/>
      <family val="2"/>
    </font>
    <font>
      <sz val="11"/>
      <color indexed="57"/>
      <name val="Calibri"/>
      <family val="2"/>
    </font>
    <font>
      <b/>
      <i/>
      <sz val="14"/>
      <color indexed="9"/>
      <name val="Calibri"/>
      <family val="2"/>
    </font>
    <font>
      <b/>
      <i/>
      <sz val="11"/>
      <name val="Calibri"/>
      <family val="2"/>
    </font>
    <font>
      <i/>
      <sz val="11"/>
      <name val="Calibri"/>
      <family val="2"/>
    </font>
    <font>
      <b/>
      <u val="single"/>
      <sz val="11"/>
      <color indexed="12"/>
      <name val="Calibri"/>
      <family val="2"/>
    </font>
    <font>
      <i/>
      <sz val="11"/>
      <color indexed="8"/>
      <name val="Calibri"/>
      <family val="2"/>
    </font>
    <font>
      <u val="single"/>
      <sz val="11"/>
      <name val="Calibri"/>
      <family val="2"/>
    </font>
    <font>
      <b/>
      <sz val="16"/>
      <color indexed="8"/>
      <name val="Calibri"/>
      <family val="2"/>
    </font>
    <font>
      <i/>
      <sz val="9"/>
      <name val="Calibri"/>
      <family val="2"/>
    </font>
    <font>
      <i/>
      <u val="single"/>
      <sz val="9"/>
      <name val="Calibri"/>
      <family val="2"/>
    </font>
    <font>
      <b/>
      <sz val="11.5"/>
      <color indexed="63"/>
      <name val="Calibri"/>
      <family val="2"/>
    </font>
    <font>
      <b/>
      <sz val="14"/>
      <name val="Calibri"/>
      <family val="2"/>
    </font>
    <font>
      <sz val="13"/>
      <color indexed="8"/>
      <name val="Calibri"/>
      <family val="2"/>
    </font>
    <font>
      <i/>
      <sz val="11"/>
      <color indexed="10"/>
      <name val="Calibri"/>
      <family val="2"/>
    </font>
    <font>
      <b/>
      <sz val="10"/>
      <color indexed="8"/>
      <name val="Calibri"/>
      <family val="2"/>
    </font>
    <font>
      <b/>
      <sz val="10"/>
      <color indexed="17"/>
      <name val="Arial"/>
      <family val="2"/>
    </font>
    <font>
      <sz val="10"/>
      <color indexed="17"/>
      <name val="Arial"/>
      <family val="2"/>
    </font>
    <font>
      <sz val="11"/>
      <color indexed="30"/>
      <name val="Calibri"/>
      <family val="2"/>
    </font>
    <font>
      <i/>
      <sz val="11"/>
      <color indexed="30"/>
      <name val="Calibri"/>
      <family val="2"/>
    </font>
    <font>
      <b/>
      <sz val="24"/>
      <name val="Calibri"/>
      <family val="2"/>
    </font>
    <font>
      <b/>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51"/>
        <bgColor indexed="64"/>
      </patternFill>
    </fill>
    <fill>
      <patternFill patternType="solid">
        <fgColor indexed="53"/>
        <bgColor indexed="64"/>
      </patternFill>
    </fill>
    <fill>
      <patternFill patternType="solid">
        <fgColor indexed="52"/>
        <bgColor indexed="64"/>
      </patternFill>
    </fill>
    <fill>
      <patternFill patternType="solid">
        <fgColor indexed="62"/>
        <bgColor indexed="64"/>
      </patternFill>
    </fill>
    <fill>
      <patternFill patternType="solid">
        <fgColor indexed="18"/>
        <bgColor indexed="64"/>
      </patternFill>
    </fill>
    <fill>
      <patternFill patternType="solid">
        <fgColor indexed="43"/>
        <bgColor indexed="64"/>
      </patternFill>
    </fill>
    <fill>
      <patternFill patternType="solid">
        <fgColor indexed="9"/>
        <bgColor indexed="64"/>
      </patternFill>
    </fill>
    <fill>
      <patternFill patternType="solid">
        <fgColor indexed="48"/>
        <bgColor indexed="64"/>
      </patternFill>
    </fill>
    <fill>
      <patternFill patternType="solid">
        <fgColor indexed="46"/>
        <bgColor indexed="64"/>
      </patternFill>
    </fill>
    <fill>
      <patternFill patternType="solid">
        <fgColor indexed="20"/>
        <bgColor indexed="64"/>
      </patternFill>
    </fill>
    <fill>
      <patternFill patternType="solid">
        <fgColor indexed="42"/>
        <bgColor indexed="64"/>
      </patternFill>
    </fill>
    <fill>
      <patternFill patternType="solid">
        <fgColor indexed="36"/>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color indexed="53"/>
      </left>
      <right style="medium">
        <color indexed="53"/>
      </right>
      <top style="medium">
        <color indexed="53"/>
      </top>
      <bottom/>
    </border>
    <border>
      <left style="medium">
        <color indexed="53"/>
      </left>
      <right style="medium">
        <color indexed="53"/>
      </right>
      <top/>
      <bottom/>
    </border>
    <border>
      <left style="medium">
        <color indexed="53"/>
      </left>
      <right style="medium">
        <color indexed="53"/>
      </right>
      <top/>
      <bottom style="medium">
        <color indexed="53"/>
      </bottom>
    </border>
    <border>
      <left/>
      <right/>
      <top/>
      <bottom style="medium">
        <color indexed="62"/>
      </bottom>
    </border>
    <border>
      <left style="thin">
        <color indexed="62"/>
      </left>
      <right style="medium">
        <color indexed="62"/>
      </right>
      <top style="medium">
        <color indexed="62"/>
      </top>
      <bottom style="medium">
        <color indexed="62"/>
      </bottom>
    </border>
    <border>
      <left/>
      <right style="medium"/>
      <top style="medium"/>
      <bottom style="medium"/>
    </border>
    <border>
      <left style="thin"/>
      <right style="thin"/>
      <top style="thin"/>
      <bottom/>
    </border>
    <border>
      <left/>
      <right/>
      <top style="thin"/>
      <bottom/>
    </border>
    <border>
      <left style="thin"/>
      <right style="thin"/>
      <top/>
      <bottom/>
    </border>
    <border>
      <left style="thin"/>
      <right/>
      <top style="thin"/>
      <bottom style="thin"/>
    </border>
    <border>
      <left/>
      <right/>
      <top style="thin"/>
      <bottom style="thin"/>
    </border>
    <border>
      <left/>
      <right style="thin"/>
      <top style="thin"/>
      <bottom style="thin"/>
    </border>
    <border>
      <left style="thin"/>
      <right/>
      <top/>
      <bottom/>
    </border>
    <border>
      <left style="thin"/>
      <right style="thin"/>
      <top style="thin"/>
      <bottom style="thin"/>
    </border>
    <border>
      <left/>
      <right style="thin"/>
      <top/>
      <bottom style="thin"/>
    </border>
    <border>
      <left style="thin"/>
      <right/>
      <top style="thin"/>
      <bottom/>
    </border>
    <border>
      <left style="medium"/>
      <right style="medium"/>
      <top style="medium"/>
      <bottom style="medium"/>
    </border>
    <border>
      <left style="medium"/>
      <right/>
      <top style="medium"/>
      <bottom style="medium"/>
    </border>
    <border>
      <left/>
      <right style="thin"/>
      <top/>
      <bottom/>
    </border>
    <border>
      <left/>
      <right style="thin"/>
      <top style="thin"/>
      <bottom/>
    </border>
    <border>
      <left/>
      <right/>
      <top/>
      <bottom style="thin"/>
    </border>
    <border>
      <left style="thin"/>
      <right style="thin"/>
      <top/>
      <bottom style="thin"/>
    </border>
    <border>
      <left style="thin"/>
      <right/>
      <top/>
      <bottom style="thin"/>
    </border>
    <border>
      <left style="thin"/>
      <right style="thin"/>
      <top style="thin"/>
      <bottom style="hair"/>
    </border>
    <border>
      <left style="thin"/>
      <right style="thin"/>
      <top style="hair"/>
      <bottom style="hair"/>
    </border>
    <border>
      <left style="thin"/>
      <right style="thin"/>
      <top style="hair"/>
      <bottom style="thin"/>
    </border>
    <border>
      <left/>
      <right style="thin"/>
      <top style="thin"/>
      <bottom style="hair"/>
    </border>
    <border>
      <left/>
      <right style="thin"/>
      <top style="hair"/>
      <bottom style="thin"/>
    </border>
    <border>
      <left/>
      <right/>
      <top style="thin"/>
      <bottom style="hair"/>
    </border>
    <border>
      <left/>
      <right/>
      <top style="hair"/>
      <bottom style="hair"/>
    </border>
    <border>
      <left/>
      <right/>
      <top style="hair"/>
      <bottom style="thin"/>
    </border>
    <border>
      <left style="thin"/>
      <right/>
      <top style="thin"/>
      <bottom style="hair"/>
    </border>
    <border>
      <left style="thin"/>
      <right/>
      <top style="hair"/>
      <bottom style="hair"/>
    </border>
    <border>
      <left style="thin"/>
      <right/>
      <top style="hair"/>
      <bottom style="thin"/>
    </border>
    <border>
      <left/>
      <right style="thin"/>
      <top style="hair"/>
      <bottom style="hair"/>
    </border>
    <border>
      <left style="medium"/>
      <right/>
      <top style="thin"/>
      <bottom style="thin"/>
    </border>
    <border>
      <left style="thin"/>
      <right style="thin">
        <color indexed="23"/>
      </right>
      <top style="thin"/>
      <bottom style="thin"/>
    </border>
    <border>
      <left style="thin">
        <color indexed="23"/>
      </left>
      <right style="thin"/>
      <top style="thin"/>
      <bottom style="thin"/>
    </border>
    <border>
      <left style="hair"/>
      <right style="thin"/>
      <top style="hair"/>
      <bottom style="hair"/>
    </border>
    <border>
      <left style="hair"/>
      <right style="thin"/>
      <top style="hair"/>
      <bottom style="thin"/>
    </border>
    <border>
      <left style="thin">
        <color indexed="23"/>
      </left>
      <right style="thin"/>
      <top style="thin"/>
      <bottom style="hair"/>
    </border>
    <border>
      <left style="thin">
        <color indexed="23"/>
      </left>
      <right style="thin"/>
      <top style="hair"/>
      <bottom style="hair"/>
    </border>
    <border>
      <left style="thin">
        <color indexed="23"/>
      </left>
      <right style="thin"/>
      <top style="hair"/>
      <bottom style="thin"/>
    </border>
    <border>
      <left style="medium">
        <color indexed="23"/>
      </left>
      <right style="thin"/>
      <top style="thin"/>
      <bottom style="hair"/>
    </border>
    <border>
      <left style="medium">
        <color indexed="23"/>
      </left>
      <right style="thin"/>
      <top style="hair"/>
      <bottom style="thin"/>
    </border>
    <border>
      <left style="thin"/>
      <right style="thin"/>
      <top style="medium"/>
      <bottom style="medium"/>
    </border>
    <border>
      <left style="thin"/>
      <right style="medium"/>
      <top style="medium"/>
      <bottom style="medium"/>
    </border>
    <border>
      <left style="medium"/>
      <right style="thin"/>
      <top style="medium"/>
      <bottom style="medium"/>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top/>
      <bottom/>
    </border>
    <border>
      <left/>
      <right style="thin">
        <color indexed="23"/>
      </right>
      <top/>
      <bottom/>
    </border>
    <border>
      <left/>
      <right/>
      <top style="medium">
        <color indexed="36"/>
      </top>
      <bottom style="medium">
        <color indexed="36"/>
      </bottom>
    </border>
    <border>
      <left style="thin">
        <color indexed="23"/>
      </left>
      <right style="thin">
        <color indexed="23"/>
      </right>
      <top style="thin">
        <color indexed="23"/>
      </top>
      <bottom style="thin">
        <color indexed="23"/>
      </bottom>
    </border>
    <border>
      <left style="thin">
        <color indexed="2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thin">
        <color indexed="23"/>
      </left>
      <right/>
      <top style="thin">
        <color indexed="23"/>
      </top>
      <bottom/>
    </border>
    <border>
      <left>
        <color indexed="63"/>
      </left>
      <right>
        <color indexed="63"/>
      </right>
      <top style="thin">
        <color indexed="23"/>
      </top>
      <bottom>
        <color indexed="63"/>
      </bottom>
    </border>
    <border>
      <left/>
      <right style="thin">
        <color indexed="23"/>
      </right>
      <top style="thin">
        <color indexed="23"/>
      </top>
      <bottom/>
    </border>
    <border>
      <left style="medium">
        <color indexed="53"/>
      </left>
      <right style="medium">
        <color indexed="53"/>
      </right>
      <top style="medium">
        <color indexed="53"/>
      </top>
      <bottom style="medium">
        <color indexed="53"/>
      </bottom>
    </border>
  </borders>
  <cellStyleXfs count="9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8" fillId="0" borderId="0" applyNumberFormat="0" applyFill="0" applyBorder="0" applyAlignment="0" applyProtection="0"/>
    <xf numFmtId="0" fontId="99" fillId="26" borderId="1" applyNumberFormat="0" applyAlignment="0" applyProtection="0"/>
    <xf numFmtId="0" fontId="100" fillId="0" borderId="2" applyNumberFormat="0" applyFill="0" applyAlignment="0" applyProtection="0"/>
    <xf numFmtId="172" fontId="1" fillId="0" borderId="0" applyFont="0" applyFill="0" applyBorder="0" applyAlignment="0" applyProtection="0"/>
    <xf numFmtId="0" fontId="1" fillId="27" borderId="3" applyNumberFormat="0" applyFont="0" applyAlignment="0" applyProtection="0"/>
    <xf numFmtId="0" fontId="101" fillId="28" borderId="1" applyNumberFormat="0" applyAlignment="0" applyProtection="0"/>
    <xf numFmtId="44" fontId="2" fillId="0" borderId="0" applyFont="0" applyFill="0" applyBorder="0" applyAlignment="0" applyProtection="0"/>
    <xf numFmtId="0" fontId="44" fillId="0" borderId="0" applyNumberFormat="0" applyFill="0" applyBorder="0" applyAlignment="0" applyProtection="0"/>
    <xf numFmtId="0" fontId="102" fillId="29" borderId="0" applyNumberFormat="0" applyBorder="0" applyAlignment="0" applyProtection="0"/>
    <xf numFmtId="0" fontId="103" fillId="0" borderId="0" applyNumberFormat="0" applyFill="0" applyBorder="0" applyAlignment="0" applyProtection="0"/>
    <xf numFmtId="0" fontId="19" fillId="0" borderId="0" applyNumberFormat="0" applyFill="0" applyBorder="0" applyAlignment="0" applyProtection="0"/>
    <xf numFmtId="0" fontId="104" fillId="0" borderId="0" applyNumberFormat="0" applyFill="0" applyBorder="0" applyAlignment="0" applyProtection="0"/>
    <xf numFmtId="184" fontId="2" fillId="0" borderId="0" applyFill="0" applyBorder="0" applyAlignment="0" applyProtection="0"/>
    <xf numFmtId="185" fontId="2" fillId="0" borderId="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05" fillId="30" borderId="0" applyNumberFormat="0" applyBorder="0" applyAlignment="0" applyProtection="0"/>
    <xf numFmtId="0" fontId="0" fillId="0" borderId="0">
      <alignment/>
      <protection/>
    </xf>
    <xf numFmtId="0" fontId="2" fillId="0" borderId="0">
      <alignment horizontal="left" wrapText="1"/>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2" fillId="0" borderId="0">
      <alignment horizontal="left" wrapText="1"/>
      <protection/>
    </xf>
    <xf numFmtId="0" fontId="2" fillId="0" borderId="0">
      <alignment/>
      <protection/>
    </xf>
    <xf numFmtId="10" fontId="45" fillId="0" borderId="0">
      <alignment/>
      <protection/>
    </xf>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106" fillId="31" borderId="0" applyNumberFormat="0" applyBorder="0" applyAlignment="0" applyProtection="0"/>
    <xf numFmtId="0" fontId="107" fillId="26" borderId="4" applyNumberFormat="0" applyAlignment="0" applyProtection="0"/>
    <xf numFmtId="0" fontId="2" fillId="0" borderId="0">
      <alignment horizontal="left" wrapText="1"/>
      <protection/>
    </xf>
    <xf numFmtId="0" fontId="46" fillId="0" borderId="0">
      <alignment/>
      <protection/>
    </xf>
    <xf numFmtId="0" fontId="2" fillId="0" borderId="0">
      <alignment horizontal="left" wrapText="1"/>
      <protection/>
    </xf>
    <xf numFmtId="0" fontId="108" fillId="0" borderId="0" applyNumberFormat="0" applyFill="0" applyBorder="0" applyAlignment="0" applyProtection="0"/>
    <xf numFmtId="0" fontId="109" fillId="0" borderId="0" applyNumberFormat="0" applyFill="0" applyBorder="0" applyAlignment="0" applyProtection="0"/>
    <xf numFmtId="0" fontId="110" fillId="0" borderId="5" applyNumberFormat="0" applyFill="0" applyAlignment="0" applyProtection="0"/>
    <xf numFmtId="0" fontId="111" fillId="0" borderId="6" applyNumberFormat="0" applyFill="0" applyAlignment="0" applyProtection="0"/>
    <xf numFmtId="0" fontId="112" fillId="0" borderId="7" applyNumberFormat="0" applyFill="0" applyAlignment="0" applyProtection="0"/>
    <xf numFmtId="0" fontId="112" fillId="0" borderId="0" applyNumberFormat="0" applyFill="0" applyBorder="0" applyAlignment="0" applyProtection="0"/>
    <xf numFmtId="0" fontId="113" fillId="0" borderId="8" applyNumberFormat="0" applyFill="0" applyAlignment="0" applyProtection="0"/>
    <xf numFmtId="0" fontId="114" fillId="32" borderId="9" applyNumberFormat="0" applyAlignment="0" applyProtection="0"/>
  </cellStyleXfs>
  <cellXfs count="617">
    <xf numFmtId="0" fontId="0" fillId="0" borderId="0" xfId="0" applyFont="1" applyAlignment="1">
      <alignment/>
    </xf>
    <xf numFmtId="0" fontId="5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53" fillId="0" borderId="0" xfId="0" applyFont="1" applyFill="1" applyBorder="1" applyAlignment="1">
      <alignment horizontal="center" vertical="center" wrapText="1"/>
    </xf>
    <xf numFmtId="0" fontId="52" fillId="0" borderId="0" xfId="0" applyFont="1" applyFill="1" applyBorder="1" applyAlignment="1" quotePrefix="1">
      <alignment horizontal="center" vertical="center" wrapText="1"/>
    </xf>
    <xf numFmtId="0" fontId="53" fillId="0" borderId="0" xfId="0" applyFont="1" applyFill="1" applyBorder="1" applyAlignment="1" quotePrefix="1">
      <alignment horizontal="center" vertical="center" wrapText="1"/>
    </xf>
    <xf numFmtId="0" fontId="53" fillId="0" borderId="0" xfId="0" applyFont="1" applyFill="1" applyBorder="1" applyAlignment="1" quotePrefix="1">
      <alignment horizontal="right" vertical="center" wrapText="1"/>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right" vertical="center" wrapText="1"/>
    </xf>
    <xf numFmtId="9" fontId="1" fillId="0" borderId="0" xfId="74"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54" fillId="0" borderId="0" xfId="0" applyFont="1" applyFill="1" applyBorder="1" applyAlignment="1">
      <alignment horizontal="center" vertical="center" wrapText="1"/>
    </xf>
    <xf numFmtId="9" fontId="53" fillId="0" borderId="0" xfId="74" applyFont="1" applyFill="1" applyBorder="1" applyAlignment="1">
      <alignment horizontal="center" vertical="center" wrapText="1"/>
    </xf>
    <xf numFmtId="0" fontId="54" fillId="0" borderId="0" xfId="0" applyFont="1" applyFill="1" applyBorder="1" applyAlignment="1" quotePrefix="1">
      <alignment horizontal="center" vertical="center" wrapText="1"/>
    </xf>
    <xf numFmtId="0" fontId="0" fillId="0" borderId="0" xfId="0" applyFont="1" applyAlignment="1">
      <alignment/>
    </xf>
    <xf numFmtId="0" fontId="53" fillId="33" borderId="0" xfId="0" applyFont="1" applyFill="1" applyBorder="1" applyAlignment="1" quotePrefix="1">
      <alignment horizontal="center" vertical="center" wrapText="1"/>
    </xf>
    <xf numFmtId="0" fontId="52"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50" fillId="34" borderId="0" xfId="0" applyFont="1" applyFill="1" applyBorder="1" applyAlignment="1">
      <alignment horizontal="center" vertical="center" wrapText="1"/>
    </xf>
    <xf numFmtId="0" fontId="55" fillId="34" borderId="0" xfId="0" applyFont="1" applyFill="1" applyBorder="1" applyAlignment="1">
      <alignment horizontal="center" vertical="center" wrapText="1"/>
    </xf>
    <xf numFmtId="0" fontId="56" fillId="0" borderId="0" xfId="0" applyFont="1" applyBorder="1" applyAlignment="1">
      <alignment horizontal="left" vertical="center"/>
    </xf>
    <xf numFmtId="0" fontId="57" fillId="0" borderId="10" xfId="0" applyFont="1" applyBorder="1" applyAlignment="1">
      <alignment/>
    </xf>
    <xf numFmtId="0" fontId="57" fillId="0" borderId="11" xfId="0" applyFont="1" applyBorder="1" applyAlignment="1">
      <alignment/>
    </xf>
    <xf numFmtId="0" fontId="57" fillId="0" borderId="12" xfId="0" applyFont="1" applyBorder="1" applyAlignment="1">
      <alignment/>
    </xf>
    <xf numFmtId="0" fontId="57" fillId="0" borderId="13" xfId="0" applyFont="1" applyBorder="1" applyAlignment="1">
      <alignment/>
    </xf>
    <xf numFmtId="0" fontId="57" fillId="0" borderId="0" xfId="0" applyFont="1" applyBorder="1" applyAlignment="1">
      <alignment/>
    </xf>
    <xf numFmtId="0" fontId="57" fillId="0" borderId="14" xfId="0" applyFont="1" applyBorder="1" applyAlignment="1">
      <alignment/>
    </xf>
    <xf numFmtId="0" fontId="58" fillId="0" borderId="0" xfId="0" applyFont="1" applyBorder="1" applyAlignment="1">
      <alignment horizontal="center"/>
    </xf>
    <xf numFmtId="0" fontId="56" fillId="0" borderId="0" xfId="0" applyFont="1" applyBorder="1" applyAlignment="1">
      <alignment horizontal="center" vertical="center"/>
    </xf>
    <xf numFmtId="0" fontId="59" fillId="0" borderId="0" xfId="0" applyFont="1" applyBorder="1" applyAlignment="1">
      <alignment horizontal="center" vertical="center"/>
    </xf>
    <xf numFmtId="0" fontId="60" fillId="0" borderId="0" xfId="0" applyFont="1" applyBorder="1" applyAlignment="1">
      <alignment horizontal="center"/>
    </xf>
    <xf numFmtId="0" fontId="61" fillId="0" borderId="0" xfId="0" applyFont="1" applyBorder="1" applyAlignment="1">
      <alignment/>
    </xf>
    <xf numFmtId="0" fontId="0" fillId="0" borderId="0" xfId="0" applyFont="1" applyAlignment="1">
      <alignment/>
    </xf>
    <xf numFmtId="0" fontId="57" fillId="0" borderId="15" xfId="0" applyFont="1" applyBorder="1" applyAlignment="1">
      <alignment/>
    </xf>
    <xf numFmtId="0" fontId="57" fillId="0" borderId="16" xfId="0" applyFont="1" applyBorder="1" applyAlignment="1">
      <alignment/>
    </xf>
    <xf numFmtId="0" fontId="57" fillId="0" borderId="17" xfId="0" applyFont="1" applyBorder="1" applyAlignment="1">
      <alignment/>
    </xf>
    <xf numFmtId="0" fontId="52" fillId="35" borderId="0" xfId="0" applyFont="1" applyFill="1" applyBorder="1" applyAlignment="1">
      <alignment horizontal="center" vertical="center" wrapText="1"/>
    </xf>
    <xf numFmtId="0" fontId="54" fillId="35" borderId="0" xfId="0" applyFont="1" applyFill="1" applyBorder="1" applyAlignment="1">
      <alignment horizontal="center" vertical="center" wrapText="1"/>
    </xf>
    <xf numFmtId="10" fontId="53" fillId="0" borderId="0" xfId="0" applyNumberFormat="1" applyFont="1" applyFill="1" applyBorder="1" applyAlignment="1" quotePrefix="1">
      <alignment horizontal="center" vertical="center" wrapText="1"/>
    </xf>
    <xf numFmtId="0" fontId="49" fillId="35" borderId="0" xfId="0" applyFont="1" applyFill="1" applyBorder="1" applyAlignment="1">
      <alignment horizontal="center" vertical="center" wrapText="1"/>
    </xf>
    <xf numFmtId="0" fontId="53" fillId="0" borderId="0" xfId="0" applyFont="1" applyFill="1" applyBorder="1" applyAlignment="1">
      <alignment horizontal="right" vertical="center" wrapText="1"/>
    </xf>
    <xf numFmtId="0" fontId="54" fillId="34" borderId="0" xfId="0" applyFont="1" applyFill="1" applyBorder="1" applyAlignment="1">
      <alignment horizontal="center" vertical="center" wrapText="1"/>
    </xf>
    <xf numFmtId="0" fontId="49" fillId="34" borderId="0" xfId="0" applyFont="1" applyFill="1" applyBorder="1" applyAlignment="1">
      <alignment horizontal="center" vertical="center" wrapText="1"/>
    </xf>
    <xf numFmtId="0" fontId="62" fillId="0" borderId="0" xfId="0" applyFont="1" applyFill="1" applyBorder="1" applyAlignment="1">
      <alignment horizontal="center" vertical="center" wrapText="1"/>
    </xf>
    <xf numFmtId="0" fontId="63" fillId="34" borderId="0" xfId="0" applyFont="1" applyFill="1" applyBorder="1" applyAlignment="1" quotePrefix="1">
      <alignment horizontal="center" vertical="center" wrapText="1"/>
    </xf>
    <xf numFmtId="0" fontId="0" fillId="0" borderId="0" xfId="0" applyFont="1" applyFill="1" applyBorder="1" applyAlignment="1">
      <alignment horizontal="left" vertical="center" wrapText="1"/>
    </xf>
    <xf numFmtId="0" fontId="49" fillId="0" borderId="0" xfId="0" applyFont="1" applyFill="1" applyBorder="1" applyAlignment="1">
      <alignment horizontal="center" vertical="center" wrapText="1"/>
    </xf>
    <xf numFmtId="0" fontId="64" fillId="0" borderId="0" xfId="0" applyFont="1" applyFill="1" applyBorder="1" applyAlignment="1" quotePrefix="1">
      <alignment horizontal="center" vertical="center" wrapText="1"/>
    </xf>
    <xf numFmtId="0" fontId="49" fillId="0" borderId="0" xfId="0" applyFont="1" applyFill="1" applyBorder="1" applyAlignment="1" quotePrefix="1">
      <alignment horizontal="center" vertical="center" wrapText="1"/>
    </xf>
    <xf numFmtId="0" fontId="55" fillId="36" borderId="0" xfId="0" applyFont="1" applyFill="1" applyBorder="1" applyAlignment="1">
      <alignment horizontal="center" vertical="center" wrapText="1"/>
    </xf>
    <xf numFmtId="0" fontId="55" fillId="0" borderId="0" xfId="0" applyFont="1" applyFill="1" applyBorder="1" applyAlignment="1">
      <alignment vertical="center" wrapText="1"/>
    </xf>
    <xf numFmtId="9" fontId="53" fillId="0" borderId="0" xfId="74" applyFont="1" applyFill="1" applyBorder="1" applyAlignment="1" quotePrefix="1">
      <alignment horizontal="center" vertical="center" wrapText="1"/>
    </xf>
    <xf numFmtId="0" fontId="65" fillId="0" borderId="0" xfId="0" applyFont="1" applyFill="1" applyBorder="1" applyAlignment="1">
      <alignment horizontal="center" vertical="center" wrapText="1"/>
    </xf>
    <xf numFmtId="3" fontId="53" fillId="0" borderId="0" xfId="0" applyNumberFormat="1" applyFont="1" applyFill="1" applyBorder="1" applyAlignment="1" quotePrefix="1">
      <alignment horizontal="center" vertical="center" wrapText="1"/>
    </xf>
    <xf numFmtId="0" fontId="64" fillId="35" borderId="0" xfId="0" applyFont="1" applyFill="1" applyBorder="1" applyAlignment="1" quotePrefix="1">
      <alignment horizontal="center" vertical="center" wrapText="1"/>
    </xf>
    <xf numFmtId="0" fontId="55" fillId="0" borderId="0" xfId="0" applyFont="1" applyFill="1" applyBorder="1" applyAlignment="1">
      <alignment horizontal="center" vertical="center" wrapText="1"/>
    </xf>
    <xf numFmtId="0" fontId="103" fillId="0" borderId="0" xfId="48" applyFill="1" applyBorder="1" applyAlignment="1">
      <alignment horizontal="center" vertical="center" wrapText="1"/>
    </xf>
    <xf numFmtId="0" fontId="0" fillId="0" borderId="0" xfId="0" applyFill="1" applyAlignment="1">
      <alignment/>
    </xf>
    <xf numFmtId="0" fontId="66" fillId="0" borderId="0" xfId="48" applyFont="1" applyFill="1" applyBorder="1" applyAlignment="1" quotePrefix="1">
      <alignment horizontal="center" vertical="center" wrapText="1"/>
    </xf>
    <xf numFmtId="0" fontId="67" fillId="0" borderId="0" xfId="0" applyFont="1" applyFill="1" applyBorder="1" applyAlignment="1" quotePrefix="1">
      <alignment horizontal="right" vertical="center" wrapText="1"/>
    </xf>
    <xf numFmtId="0" fontId="103" fillId="0" borderId="0" xfId="48" applyFill="1" applyBorder="1" applyAlignment="1" quotePrefix="1">
      <alignment horizontal="center" vertical="center" wrapText="1"/>
    </xf>
    <xf numFmtId="0" fontId="65" fillId="0" borderId="0" xfId="0" applyFont="1" applyFill="1" applyBorder="1" applyAlignment="1">
      <alignment horizontal="right" vertical="center" wrapText="1"/>
    </xf>
    <xf numFmtId="0" fontId="65" fillId="0" borderId="0" xfId="0" applyFont="1" applyFill="1" applyBorder="1" applyAlignment="1" quotePrefix="1">
      <alignment horizontal="right" vertical="center" wrapText="1"/>
    </xf>
    <xf numFmtId="0" fontId="47" fillId="0" borderId="0" xfId="48" applyFont="1" applyAlignment="1">
      <alignment/>
    </xf>
    <xf numFmtId="0" fontId="68" fillId="0" borderId="0" xfId="0" applyFont="1" applyFill="1" applyBorder="1" applyAlignment="1">
      <alignment horizontal="center" vertical="center" wrapText="1"/>
    </xf>
    <xf numFmtId="0" fontId="65" fillId="0" borderId="0" xfId="0" applyFont="1" applyFill="1" applyBorder="1" applyAlignment="1" quotePrefix="1">
      <alignment horizontal="center" vertical="center" wrapText="1"/>
    </xf>
    <xf numFmtId="0" fontId="0" fillId="0" borderId="0" xfId="0" applyAlignment="1">
      <alignment horizontal="center"/>
    </xf>
    <xf numFmtId="0" fontId="103" fillId="0" borderId="18" xfId="48" applyFill="1" applyBorder="1" applyAlignment="1">
      <alignment horizontal="center" vertical="center" wrapText="1"/>
    </xf>
    <xf numFmtId="0" fontId="103" fillId="0" borderId="19" xfId="48" applyFill="1" applyBorder="1" applyAlignment="1">
      <alignment horizontal="center" vertical="center" wrapText="1"/>
    </xf>
    <xf numFmtId="0" fontId="103" fillId="0" borderId="19" xfId="48" applyFill="1" applyBorder="1" applyAlignment="1" quotePrefix="1">
      <alignment horizontal="right" vertical="center" wrapText="1"/>
    </xf>
    <xf numFmtId="0" fontId="103" fillId="0" borderId="19" xfId="48" applyFill="1" applyBorder="1" applyAlignment="1" quotePrefix="1">
      <alignment horizontal="center" vertical="center" wrapText="1"/>
    </xf>
    <xf numFmtId="0" fontId="103" fillId="0" borderId="20" xfId="48" applyFill="1" applyBorder="1" applyAlignment="1" quotePrefix="1">
      <alignment horizontal="center" vertical="center" wrapText="1"/>
    </xf>
    <xf numFmtId="0" fontId="0" fillId="0" borderId="0" xfId="0" applyFont="1" applyFill="1" applyBorder="1" applyAlignment="1">
      <alignment horizontal="left" vertical="center"/>
    </xf>
    <xf numFmtId="0" fontId="55" fillId="34" borderId="18" xfId="0" applyFont="1" applyFill="1" applyBorder="1" applyAlignment="1">
      <alignment horizontal="center" vertical="center" wrapText="1"/>
    </xf>
    <xf numFmtId="0" fontId="103" fillId="0" borderId="20" xfId="48" applyFill="1" applyBorder="1" applyAlignment="1" quotePrefix="1">
      <alignment horizontal="right" vertical="center" wrapText="1"/>
    </xf>
    <xf numFmtId="0" fontId="69" fillId="0" borderId="0" xfId="0" applyFont="1" applyBorder="1" applyAlignment="1">
      <alignment horizontal="center" vertical="center"/>
    </xf>
    <xf numFmtId="0" fontId="103" fillId="0" borderId="0" xfId="48" applyAlignment="1">
      <alignment horizontal="center"/>
    </xf>
    <xf numFmtId="0" fontId="0" fillId="0" borderId="21" xfId="0" applyFont="1" applyFill="1" applyBorder="1" applyAlignment="1">
      <alignment horizontal="center" vertical="center" wrapText="1"/>
    </xf>
    <xf numFmtId="0" fontId="53" fillId="0" borderId="22" xfId="0" applyFont="1" applyFill="1" applyBorder="1" applyAlignment="1">
      <alignment horizontal="center" vertical="center" wrapText="1"/>
    </xf>
    <xf numFmtId="10" fontId="53" fillId="0" borderId="0" xfId="0" applyNumberFormat="1" applyFont="1" applyFill="1" applyBorder="1" applyAlignment="1">
      <alignment horizontal="center" vertical="center" wrapText="1"/>
    </xf>
    <xf numFmtId="0" fontId="0" fillId="0" borderId="0" xfId="0" applyFill="1" applyAlignment="1">
      <alignment horizontal="center"/>
    </xf>
    <xf numFmtId="0" fontId="70" fillId="0" borderId="0" xfId="0" applyFont="1" applyFill="1" applyBorder="1" applyAlignment="1">
      <alignment horizontal="left" vertical="center"/>
    </xf>
    <xf numFmtId="0" fontId="70" fillId="0" borderId="0"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2" fillId="0" borderId="0" xfId="0" applyFont="1" applyAlignment="1">
      <alignment horizontal="center" vertical="center"/>
    </xf>
    <xf numFmtId="0" fontId="4" fillId="0" borderId="0" xfId="0" applyFont="1" applyAlignment="1">
      <alignment vertical="center" wrapText="1"/>
    </xf>
    <xf numFmtId="0" fontId="73" fillId="0" borderId="0" xfId="0" applyFont="1" applyAlignment="1">
      <alignment horizontal="left" vertical="center" wrapText="1"/>
    </xf>
    <xf numFmtId="0" fontId="74" fillId="0" borderId="0" xfId="0" applyFont="1" applyAlignment="1">
      <alignment wrapText="1"/>
    </xf>
    <xf numFmtId="0" fontId="4" fillId="0" borderId="0" xfId="0" applyFont="1" applyAlignment="1">
      <alignment horizontal="left" vertical="center" wrapText="1"/>
    </xf>
    <xf numFmtId="0" fontId="6" fillId="0" borderId="0" xfId="0" applyFont="1" applyAlignment="1">
      <alignment vertical="center" wrapText="1"/>
    </xf>
    <xf numFmtId="0" fontId="7" fillId="0" borderId="0" xfId="0" applyFont="1" applyAlignment="1">
      <alignment horizontal="left" vertical="center" wrapText="1"/>
    </xf>
    <xf numFmtId="0" fontId="7" fillId="0" borderId="0" xfId="0" applyFont="1" applyAlignment="1">
      <alignment wrapText="1"/>
    </xf>
    <xf numFmtId="0" fontId="74" fillId="0" borderId="0" xfId="0" applyFont="1" applyAlignment="1">
      <alignment vertical="center" wrapText="1"/>
    </xf>
    <xf numFmtId="0" fontId="5" fillId="0" borderId="0" xfId="0" applyFont="1" applyAlignment="1">
      <alignment vertical="center" wrapText="1"/>
    </xf>
    <xf numFmtId="0" fontId="7" fillId="0" borderId="0" xfId="0" applyFont="1" applyAlignment="1">
      <alignment vertical="center" wrapText="1"/>
    </xf>
    <xf numFmtId="10" fontId="2" fillId="0" borderId="0" xfId="74" applyNumberFormat="1" applyFont="1" applyBorder="1" applyAlignment="1">
      <alignment horizontal="center"/>
    </xf>
    <xf numFmtId="10" fontId="53" fillId="0" borderId="0" xfId="74" applyNumberFormat="1" applyFont="1" applyFill="1" applyBorder="1" applyAlignment="1">
      <alignment horizontal="center" vertical="center" wrapText="1"/>
    </xf>
    <xf numFmtId="10" fontId="0" fillId="0" borderId="0" xfId="0" applyNumberFormat="1" applyBorder="1" applyAlignment="1">
      <alignment horizontal="center"/>
    </xf>
    <xf numFmtId="10" fontId="2" fillId="0" borderId="0" xfId="74" applyNumberFormat="1" applyFont="1" applyFill="1" applyBorder="1" applyAlignment="1">
      <alignment horizontal="center"/>
    </xf>
    <xf numFmtId="14" fontId="53" fillId="0" borderId="0" xfId="0" applyNumberFormat="1" applyFont="1" applyFill="1" applyBorder="1" applyAlignment="1">
      <alignment horizontal="center" vertical="center" wrapText="1"/>
    </xf>
    <xf numFmtId="173" fontId="53" fillId="0" borderId="0" xfId="0" applyNumberFormat="1" applyFont="1" applyFill="1" applyBorder="1" applyAlignment="1">
      <alignment horizontal="center" vertical="center" wrapText="1"/>
    </xf>
    <xf numFmtId="0" fontId="75" fillId="0" borderId="0" xfId="0" applyFont="1" applyFill="1" applyBorder="1" applyAlignment="1">
      <alignment horizontal="left" vertical="center"/>
    </xf>
    <xf numFmtId="2" fontId="53" fillId="0" borderId="0" xfId="0" applyNumberFormat="1" applyFont="1" applyFill="1" applyBorder="1" applyAlignment="1">
      <alignment horizontal="center" vertical="center" wrapText="1"/>
    </xf>
    <xf numFmtId="0" fontId="65" fillId="0" borderId="0" xfId="0" applyFont="1" applyFill="1" applyBorder="1" applyAlignment="1">
      <alignment horizontal="left" vertical="center"/>
    </xf>
    <xf numFmtId="43" fontId="53" fillId="0" borderId="0" xfId="53" applyFont="1" applyFill="1" applyBorder="1" applyAlignment="1">
      <alignment horizontal="center" vertical="center" wrapText="1"/>
    </xf>
    <xf numFmtId="174" fontId="53" fillId="0" borderId="0" xfId="0" applyNumberFormat="1" applyFont="1" applyFill="1" applyBorder="1" applyAlignment="1" quotePrefix="1">
      <alignment horizontal="center" vertical="center" wrapText="1"/>
    </xf>
    <xf numFmtId="174" fontId="53" fillId="0" borderId="0" xfId="0" applyNumberFormat="1" applyFont="1" applyFill="1" applyBorder="1" applyAlignment="1">
      <alignment horizontal="center" vertical="center" wrapText="1"/>
    </xf>
    <xf numFmtId="0" fontId="76" fillId="35" borderId="0" xfId="0" applyFont="1" applyFill="1" applyBorder="1" applyAlignment="1">
      <alignment horizontal="center" vertical="center" wrapText="1"/>
    </xf>
    <xf numFmtId="174" fontId="53" fillId="0" borderId="0" xfId="53" applyNumberFormat="1" applyFont="1" applyFill="1" applyBorder="1" applyAlignment="1">
      <alignment horizontal="center" vertical="center" wrapText="1"/>
    </xf>
    <xf numFmtId="0" fontId="48" fillId="0" borderId="0" xfId="0" applyFont="1" applyFill="1" applyBorder="1" applyAlignment="1">
      <alignment horizontal="center" vertical="center" wrapText="1"/>
    </xf>
    <xf numFmtId="9" fontId="53" fillId="0" borderId="0" xfId="0" applyNumberFormat="1" applyFont="1" applyFill="1" applyBorder="1" applyAlignment="1">
      <alignment horizontal="center" vertical="center" wrapText="1"/>
    </xf>
    <xf numFmtId="0" fontId="9" fillId="0" borderId="0" xfId="0" applyFont="1" applyFill="1" applyBorder="1" applyAlignment="1">
      <alignment horizontal="left" vertical="center"/>
    </xf>
    <xf numFmtId="10" fontId="51" fillId="0" borderId="0" xfId="74" applyNumberFormat="1" applyFont="1" applyFill="1" applyBorder="1" applyAlignment="1">
      <alignment horizontal="center" vertical="center" wrapText="1"/>
    </xf>
    <xf numFmtId="0" fontId="2" fillId="0" borderId="0" xfId="0" applyFont="1" applyFill="1" applyBorder="1" applyAlignment="1">
      <alignment horizontal="left" vertical="center"/>
    </xf>
    <xf numFmtId="43" fontId="51" fillId="0" borderId="0" xfId="53" applyFont="1" applyFill="1" applyBorder="1" applyAlignment="1">
      <alignment horizontal="center" vertical="center" wrapText="1"/>
    </xf>
    <xf numFmtId="0" fontId="53" fillId="0" borderId="0" xfId="62" applyFont="1" applyFill="1" applyBorder="1" applyAlignment="1">
      <alignment horizontal="left" vertical="center" wrapText="1"/>
      <protection/>
    </xf>
    <xf numFmtId="0" fontId="53" fillId="0" borderId="0" xfId="62" applyFont="1" applyFill="1" applyBorder="1" applyAlignment="1">
      <alignment horizontal="center" vertical="center" wrapText="1"/>
      <protection/>
    </xf>
    <xf numFmtId="176" fontId="51" fillId="0" borderId="0" xfId="53" applyNumberFormat="1" applyFont="1" applyFill="1" applyBorder="1" applyAlignment="1">
      <alignment horizontal="center" vertical="center" wrapText="1"/>
    </xf>
    <xf numFmtId="3" fontId="53" fillId="0" borderId="0" xfId="0" applyNumberFormat="1" applyFont="1" applyFill="1" applyBorder="1" applyAlignment="1">
      <alignment horizontal="center" vertical="center" wrapText="1"/>
    </xf>
    <xf numFmtId="10" fontId="53" fillId="0" borderId="0" xfId="74" applyNumberFormat="1" applyFont="1" applyFill="1" applyBorder="1" applyAlignment="1" quotePrefix="1">
      <alignment horizontal="center" vertical="center" wrapText="1"/>
    </xf>
    <xf numFmtId="10" fontId="1" fillId="0" borderId="0" xfId="74" applyNumberFormat="1" applyFont="1" applyFill="1" applyBorder="1" applyAlignment="1" quotePrefix="1">
      <alignment horizontal="center" vertical="center" wrapText="1"/>
    </xf>
    <xf numFmtId="43" fontId="17" fillId="37" borderId="23" xfId="69" applyNumberFormat="1" applyFont="1" applyFill="1" applyBorder="1">
      <alignment/>
      <protection/>
    </xf>
    <xf numFmtId="3" fontId="2" fillId="38" borderId="24" xfId="56" applyNumberFormat="1" applyFont="1" applyFill="1" applyBorder="1" applyAlignment="1">
      <alignment horizontal="right"/>
    </xf>
    <xf numFmtId="4" fontId="2" fillId="39" borderId="25" xfId="56" applyNumberFormat="1" applyFill="1" applyBorder="1" applyAlignment="1">
      <alignment/>
    </xf>
    <xf numFmtId="3" fontId="2" fillId="38" borderId="26" xfId="56" applyNumberFormat="1" applyFont="1" applyFill="1" applyBorder="1" applyAlignment="1">
      <alignment horizontal="right"/>
    </xf>
    <xf numFmtId="3" fontId="2" fillId="38" borderId="26" xfId="56" applyNumberFormat="1" applyFont="1" applyFill="1" applyBorder="1" applyAlignment="1">
      <alignment/>
    </xf>
    <xf numFmtId="43" fontId="3" fillId="0" borderId="0" xfId="56" applyFont="1" applyAlignment="1">
      <alignment horizontal="center"/>
    </xf>
    <xf numFmtId="3" fontId="31" fillId="40" borderId="27" xfId="56" applyNumberFormat="1" applyFont="1" applyFill="1" applyBorder="1" applyAlignment="1">
      <alignment/>
    </xf>
    <xf numFmtId="3" fontId="31" fillId="40" borderId="28" xfId="56" applyNumberFormat="1" applyFont="1" applyFill="1" applyBorder="1" applyAlignment="1">
      <alignment/>
    </xf>
    <xf numFmtId="3" fontId="31" fillId="40" borderId="29" xfId="56" applyNumberFormat="1" applyFont="1" applyFill="1" applyBorder="1" applyAlignment="1">
      <alignment/>
    </xf>
    <xf numFmtId="0" fontId="16" fillId="0" borderId="0" xfId="69" applyFont="1" applyFill="1" applyBorder="1" applyAlignment="1">
      <alignment horizontal="center"/>
      <protection/>
    </xf>
    <xf numFmtId="0" fontId="2" fillId="41" borderId="29" xfId="69" applyFont="1" applyFill="1" applyBorder="1" applyAlignment="1">
      <alignment horizontal="center"/>
      <protection/>
    </xf>
    <xf numFmtId="0" fontId="2" fillId="0" borderId="0" xfId="69">
      <alignment/>
      <protection/>
    </xf>
    <xf numFmtId="0" fontId="2" fillId="0" borderId="0" xfId="69" applyAlignment="1">
      <alignment horizontal="right"/>
      <protection/>
    </xf>
    <xf numFmtId="0" fontId="9" fillId="0" borderId="0" xfId="69" applyFont="1" applyAlignment="1">
      <alignment horizontal="right"/>
      <protection/>
    </xf>
    <xf numFmtId="0" fontId="9" fillId="0" borderId="0" xfId="69" applyFont="1">
      <alignment/>
      <protection/>
    </xf>
    <xf numFmtId="0" fontId="2" fillId="0" borderId="0" xfId="69" applyAlignment="1">
      <alignment horizontal="center"/>
      <protection/>
    </xf>
    <xf numFmtId="0" fontId="11" fillId="0" borderId="0" xfId="69" applyFont="1">
      <alignment/>
      <protection/>
    </xf>
    <xf numFmtId="0" fontId="2" fillId="0" borderId="30" xfId="69" applyBorder="1">
      <alignment/>
      <protection/>
    </xf>
    <xf numFmtId="0" fontId="2" fillId="0" borderId="0" xfId="69" applyBorder="1">
      <alignment/>
      <protection/>
    </xf>
    <xf numFmtId="0" fontId="10" fillId="0" borderId="0" xfId="69" applyFont="1">
      <alignment/>
      <protection/>
    </xf>
    <xf numFmtId="0" fontId="2" fillId="0" borderId="28" xfId="69" applyBorder="1">
      <alignment/>
      <protection/>
    </xf>
    <xf numFmtId="0" fontId="2" fillId="0" borderId="30" xfId="69" applyBorder="1" applyAlignment="1">
      <alignment horizontal="center"/>
      <protection/>
    </xf>
    <xf numFmtId="0" fontId="9" fillId="0" borderId="0" xfId="69" applyFont="1" applyFill="1" applyBorder="1" applyAlignment="1">
      <alignment horizontal="left"/>
      <protection/>
    </xf>
    <xf numFmtId="0" fontId="2" fillId="0" borderId="0" xfId="69" applyFill="1" applyBorder="1">
      <alignment/>
      <protection/>
    </xf>
    <xf numFmtId="0" fontId="2" fillId="0" borderId="31" xfId="69" applyBorder="1">
      <alignment/>
      <protection/>
    </xf>
    <xf numFmtId="0" fontId="2" fillId="0" borderId="0" xfId="69" applyBorder="1" applyAlignment="1">
      <alignment horizontal="center"/>
      <protection/>
    </xf>
    <xf numFmtId="0" fontId="2" fillId="0" borderId="0" xfId="69" applyFill="1" applyBorder="1" applyAlignment="1">
      <alignment horizontal="center"/>
      <protection/>
    </xf>
    <xf numFmtId="0" fontId="17" fillId="0" borderId="0" xfId="69" applyFont="1" applyFill="1">
      <alignment/>
      <protection/>
    </xf>
    <xf numFmtId="0" fontId="10" fillId="0" borderId="0" xfId="69" applyFont="1" applyFill="1" applyBorder="1" applyAlignment="1">
      <alignment horizontal="left"/>
      <protection/>
    </xf>
    <xf numFmtId="0" fontId="10" fillId="0" borderId="0" xfId="69" applyFont="1" applyBorder="1">
      <alignment/>
      <protection/>
    </xf>
    <xf numFmtId="0" fontId="23" fillId="0" borderId="0" xfId="69" applyFont="1" applyBorder="1">
      <alignment/>
      <protection/>
    </xf>
    <xf numFmtId="0" fontId="10" fillId="0" borderId="0" xfId="69" applyFont="1" applyFill="1" applyBorder="1">
      <alignment/>
      <protection/>
    </xf>
    <xf numFmtId="0" fontId="23" fillId="0" borderId="0" xfId="69" applyFont="1">
      <alignment/>
      <protection/>
    </xf>
    <xf numFmtId="0" fontId="24" fillId="0" borderId="0" xfId="69" applyFont="1">
      <alignment/>
      <protection/>
    </xf>
    <xf numFmtId="0" fontId="2" fillId="0" borderId="0" xfId="69" applyFont="1" applyBorder="1" applyAlignment="1">
      <alignment horizontal="center" wrapText="1"/>
      <protection/>
    </xf>
    <xf numFmtId="0" fontId="16" fillId="0" borderId="0" xfId="69" applyFont="1" applyFill="1">
      <alignment/>
      <protection/>
    </xf>
    <xf numFmtId="0" fontId="16" fillId="0" borderId="0" xfId="69" applyFont="1" applyFill="1" applyBorder="1">
      <alignment/>
      <protection/>
    </xf>
    <xf numFmtId="0" fontId="2" fillId="0" borderId="0" xfId="69" applyFill="1">
      <alignment/>
      <protection/>
    </xf>
    <xf numFmtId="0" fontId="10" fillId="0" borderId="0" xfId="69" applyFont="1" applyFill="1">
      <alignment/>
      <protection/>
    </xf>
    <xf numFmtId="0" fontId="11" fillId="0" borderId="0" xfId="69" applyFont="1" applyFill="1">
      <alignment/>
      <protection/>
    </xf>
    <xf numFmtId="0" fontId="19" fillId="0" borderId="0" xfId="49" applyFill="1" applyBorder="1" applyAlignment="1" applyProtection="1">
      <alignment/>
      <protection/>
    </xf>
    <xf numFmtId="0" fontId="2" fillId="0" borderId="26" xfId="69" applyFill="1" applyBorder="1">
      <alignment/>
      <protection/>
    </xf>
    <xf numFmtId="0" fontId="2" fillId="0" borderId="0" xfId="69" applyFill="1" applyAlignment="1">
      <alignment horizontal="center"/>
      <protection/>
    </xf>
    <xf numFmtId="0" fontId="2" fillId="0" borderId="0" xfId="69" applyFont="1">
      <alignment/>
      <protection/>
    </xf>
    <xf numFmtId="0" fontId="2" fillId="0" borderId="0" xfId="69" applyFont="1" applyFill="1" applyBorder="1">
      <alignment/>
      <protection/>
    </xf>
    <xf numFmtId="0" fontId="17" fillId="0" borderId="0" xfId="69" applyFont="1" applyFill="1" applyAlignment="1">
      <alignment horizontal="center"/>
      <protection/>
    </xf>
    <xf numFmtId="0" fontId="18" fillId="0" borderId="0" xfId="69" applyFont="1" applyAlignment="1">
      <alignment horizontal="center"/>
      <protection/>
    </xf>
    <xf numFmtId="0" fontId="2" fillId="0" borderId="0" xfId="69" applyFont="1" applyFill="1">
      <alignment/>
      <protection/>
    </xf>
    <xf numFmtId="0" fontId="9" fillId="0" borderId="0" xfId="69" applyFont="1" applyFill="1" applyBorder="1" applyAlignment="1">
      <alignment/>
      <protection/>
    </xf>
    <xf numFmtId="0" fontId="9" fillId="0" borderId="0" xfId="69" applyFont="1" applyFill="1" applyBorder="1" applyAlignment="1">
      <alignment horizontal="right"/>
      <protection/>
    </xf>
    <xf numFmtId="0" fontId="2" fillId="0" borderId="24" xfId="69" applyBorder="1">
      <alignment/>
      <protection/>
    </xf>
    <xf numFmtId="0" fontId="2" fillId="0" borderId="32" xfId="69" applyBorder="1">
      <alignment/>
      <protection/>
    </xf>
    <xf numFmtId="0" fontId="2" fillId="0" borderId="33" xfId="69" applyBorder="1">
      <alignment/>
      <protection/>
    </xf>
    <xf numFmtId="0" fontId="26" fillId="0" borderId="0" xfId="69" applyFont="1">
      <alignment/>
      <protection/>
    </xf>
    <xf numFmtId="0" fontId="2" fillId="0" borderId="0" xfId="69" applyFont="1" applyAlignment="1">
      <alignment horizontal="center"/>
      <protection/>
    </xf>
    <xf numFmtId="0" fontId="9" fillId="0" borderId="0" xfId="69" applyFont="1" applyFill="1" applyBorder="1">
      <alignment/>
      <protection/>
    </xf>
    <xf numFmtId="0" fontId="2" fillId="0" borderId="0" xfId="69" quotePrefix="1">
      <alignment/>
      <protection/>
    </xf>
    <xf numFmtId="0" fontId="2" fillId="0" borderId="0" xfId="69" applyAlignment="1">
      <alignment vertical="center"/>
      <protection/>
    </xf>
    <xf numFmtId="0" fontId="2" fillId="0" borderId="0" xfId="69" applyFont="1" applyAlignment="1">
      <alignment vertical="center"/>
      <protection/>
    </xf>
    <xf numFmtId="0" fontId="3" fillId="0" borderId="0" xfId="69" applyFont="1">
      <alignment/>
      <protection/>
    </xf>
    <xf numFmtId="0" fontId="2" fillId="0" borderId="0" xfId="69" applyAlignment="1">
      <alignment horizontal="left"/>
      <protection/>
    </xf>
    <xf numFmtId="0" fontId="9" fillId="0" borderId="0" xfId="69" applyFont="1" applyAlignment="1">
      <alignment horizontal="left"/>
      <protection/>
    </xf>
    <xf numFmtId="0" fontId="2" fillId="39" borderId="0" xfId="69" applyFill="1">
      <alignment/>
      <protection/>
    </xf>
    <xf numFmtId="4" fontId="2" fillId="39" borderId="0" xfId="69" applyNumberFormat="1" applyFill="1">
      <alignment/>
      <protection/>
    </xf>
    <xf numFmtId="0" fontId="9" fillId="39" borderId="34" xfId="69" applyFont="1" applyFill="1" applyBorder="1" applyAlignment="1">
      <alignment horizontal="center"/>
      <protection/>
    </xf>
    <xf numFmtId="10" fontId="17" fillId="37" borderId="34" xfId="69" applyNumberFormat="1" applyFont="1" applyFill="1" applyBorder="1" applyAlignment="1">
      <alignment horizontal="center"/>
      <protection/>
    </xf>
    <xf numFmtId="0" fontId="17" fillId="37" borderId="35" xfId="69" applyFont="1" applyFill="1" applyBorder="1">
      <alignment/>
      <protection/>
    </xf>
    <xf numFmtId="0" fontId="11" fillId="39" borderId="0" xfId="69" applyFont="1" applyFill="1">
      <alignment/>
      <protection/>
    </xf>
    <xf numFmtId="0" fontId="9" fillId="39" borderId="0" xfId="69" applyFont="1" applyFill="1" applyBorder="1" applyAlignment="1">
      <alignment horizontal="center"/>
      <protection/>
    </xf>
    <xf numFmtId="0" fontId="2" fillId="39" borderId="31" xfId="69" applyFill="1" applyBorder="1">
      <alignment/>
      <protection/>
    </xf>
    <xf numFmtId="3" fontId="2" fillId="39" borderId="31" xfId="69" applyNumberFormat="1" applyFill="1" applyBorder="1">
      <alignment/>
      <protection/>
    </xf>
    <xf numFmtId="0" fontId="2" fillId="37" borderId="24" xfId="69" applyFill="1" applyBorder="1" applyAlignment="1">
      <alignment horizontal="center"/>
      <protection/>
    </xf>
    <xf numFmtId="0" fontId="28" fillId="37" borderId="24" xfId="69" applyFont="1" applyFill="1" applyBorder="1" applyAlignment="1">
      <alignment horizontal="center" vertical="center" wrapText="1"/>
      <protection/>
    </xf>
    <xf numFmtId="4" fontId="2" fillId="39" borderId="0" xfId="69" applyNumberFormat="1" applyFill="1" applyAlignment="1">
      <alignment horizontal="center"/>
      <protection/>
    </xf>
    <xf numFmtId="0" fontId="28" fillId="37" borderId="26" xfId="69" applyFont="1" applyFill="1" applyBorder="1" applyAlignment="1">
      <alignment horizontal="center" vertical="center" wrapText="1"/>
      <protection/>
    </xf>
    <xf numFmtId="0" fontId="2" fillId="0" borderId="24" xfId="69" applyFill="1" applyBorder="1" applyAlignment="1">
      <alignment horizontal="center"/>
      <protection/>
    </xf>
    <xf numFmtId="3" fontId="29" fillId="38" borderId="24" xfId="69" applyNumberFormat="1" applyFont="1" applyFill="1" applyBorder="1" applyAlignment="1">
      <alignment horizontal="right" vertical="center" wrapText="1"/>
      <protection/>
    </xf>
    <xf numFmtId="3" fontId="30" fillId="0" borderId="24" xfId="69" applyNumberFormat="1" applyFont="1" applyFill="1" applyBorder="1" applyAlignment="1">
      <alignment horizontal="right" vertical="center" wrapText="1"/>
      <protection/>
    </xf>
    <xf numFmtId="0" fontId="2" fillId="0" borderId="26" xfId="69" applyFill="1" applyBorder="1" applyAlignment="1">
      <alignment horizontal="center"/>
      <protection/>
    </xf>
    <xf numFmtId="4" fontId="2" fillId="39" borderId="0" xfId="69" applyNumberFormat="1" applyFill="1" applyBorder="1">
      <alignment/>
      <protection/>
    </xf>
    <xf numFmtId="3" fontId="30" fillId="0" borderId="26" xfId="69" applyNumberFormat="1" applyFont="1" applyFill="1" applyBorder="1" applyAlignment="1">
      <alignment horizontal="right" vertical="center" wrapText="1"/>
      <protection/>
    </xf>
    <xf numFmtId="3" fontId="2" fillId="0" borderId="26" xfId="69" applyNumberFormat="1" applyFont="1" applyFill="1" applyBorder="1" applyAlignment="1">
      <alignment horizontal="right"/>
      <protection/>
    </xf>
    <xf numFmtId="177" fontId="2" fillId="38" borderId="26" xfId="69" applyNumberFormat="1" applyFill="1" applyBorder="1" applyAlignment="1">
      <alignment horizontal="right"/>
      <protection/>
    </xf>
    <xf numFmtId="3" fontId="2" fillId="38" borderId="26" xfId="69" applyNumberFormat="1" applyFill="1" applyBorder="1">
      <alignment/>
      <protection/>
    </xf>
    <xf numFmtId="3" fontId="2" fillId="0" borderId="26" xfId="69" applyNumberFormat="1" applyFill="1" applyBorder="1">
      <alignment/>
      <protection/>
    </xf>
    <xf numFmtId="0" fontId="31" fillId="42" borderId="27" xfId="69" applyFont="1" applyFill="1" applyBorder="1">
      <alignment/>
      <protection/>
    </xf>
    <xf numFmtId="0" fontId="31" fillId="42" borderId="28" xfId="69" applyFont="1" applyFill="1" applyBorder="1" applyAlignment="1">
      <alignment horizontal="center"/>
      <protection/>
    </xf>
    <xf numFmtId="14" fontId="31" fillId="42" borderId="29" xfId="69" applyNumberFormat="1" applyFont="1" applyFill="1" applyBorder="1" applyAlignment="1">
      <alignment horizontal="center"/>
      <protection/>
    </xf>
    <xf numFmtId="0" fontId="3" fillId="0" borderId="0" xfId="69" applyFont="1" applyAlignment="1">
      <alignment horizontal="center"/>
      <protection/>
    </xf>
    <xf numFmtId="0" fontId="33" fillId="40" borderId="30" xfId="69" applyFont="1" applyFill="1" applyBorder="1" applyAlignment="1">
      <alignment horizontal="center" vertical="center"/>
      <protection/>
    </xf>
    <xf numFmtId="0" fontId="33" fillId="40" borderId="0" xfId="69" applyFont="1" applyFill="1" applyBorder="1" applyAlignment="1">
      <alignment horizontal="center" vertical="center"/>
      <protection/>
    </xf>
    <xf numFmtId="0" fontId="33" fillId="40" borderId="36" xfId="69" applyFont="1" applyFill="1" applyBorder="1" applyAlignment="1">
      <alignment horizontal="center" vertical="center"/>
      <protection/>
    </xf>
    <xf numFmtId="0" fontId="34" fillId="40" borderId="33" xfId="69" applyFont="1" applyFill="1" applyBorder="1" applyAlignment="1">
      <alignment horizontal="center" vertical="center" wrapText="1"/>
      <protection/>
    </xf>
    <xf numFmtId="0" fontId="34" fillId="40" borderId="25" xfId="69" applyFont="1" applyFill="1" applyBorder="1" applyAlignment="1">
      <alignment horizontal="center" vertical="center" wrapText="1"/>
      <protection/>
    </xf>
    <xf numFmtId="0" fontId="34" fillId="40" borderId="37" xfId="69" applyFont="1" applyFill="1" applyBorder="1" applyAlignment="1">
      <alignment horizontal="center" vertical="center" wrapText="1"/>
      <protection/>
    </xf>
    <xf numFmtId="0" fontId="31" fillId="40" borderId="27" xfId="69" applyFont="1" applyFill="1" applyBorder="1" applyAlignment="1">
      <alignment horizontal="center" vertical="center" wrapText="1"/>
      <protection/>
    </xf>
    <xf numFmtId="0" fontId="31" fillId="40" borderId="28" xfId="69" applyFont="1" applyFill="1" applyBorder="1" applyAlignment="1">
      <alignment horizontal="center" vertical="center" wrapText="1"/>
      <protection/>
    </xf>
    <xf numFmtId="0" fontId="31" fillId="40" borderId="29" xfId="69" applyFont="1" applyFill="1" applyBorder="1" applyAlignment="1">
      <alignment horizontal="center" vertical="center" wrapText="1"/>
      <protection/>
    </xf>
    <xf numFmtId="14" fontId="35" fillId="0" borderId="31" xfId="69" applyNumberFormat="1" applyFont="1" applyFill="1" applyBorder="1">
      <alignment/>
      <protection/>
    </xf>
    <xf numFmtId="0" fontId="35" fillId="0" borderId="31" xfId="71" applyFont="1" applyFill="1" applyBorder="1" applyAlignment="1">
      <alignment horizontal="center"/>
      <protection/>
    </xf>
    <xf numFmtId="1" fontId="35" fillId="0" borderId="27" xfId="71" applyNumberFormat="1" applyFont="1" applyFill="1" applyBorder="1" applyAlignment="1">
      <alignment horizontal="center"/>
      <protection/>
    </xf>
    <xf numFmtId="0" fontId="2" fillId="0" borderId="0" xfId="69" applyFill="1" applyAlignment="1">
      <alignment vertical="center"/>
      <protection/>
    </xf>
    <xf numFmtId="0" fontId="2" fillId="0" borderId="29" xfId="69" applyBorder="1">
      <alignment/>
      <protection/>
    </xf>
    <xf numFmtId="0" fontId="2" fillId="0" borderId="38" xfId="69" applyBorder="1">
      <alignment/>
      <protection/>
    </xf>
    <xf numFmtId="14" fontId="2" fillId="0" borderId="39" xfId="69" applyNumberFormat="1" applyBorder="1">
      <alignment/>
      <protection/>
    </xf>
    <xf numFmtId="0" fontId="12" fillId="0" borderId="29" xfId="69" applyFont="1" applyBorder="1">
      <alignment/>
      <protection/>
    </xf>
    <xf numFmtId="0" fontId="20" fillId="0" borderId="0" xfId="49" applyFont="1" applyFill="1" applyBorder="1" applyAlignment="1" applyProtection="1">
      <alignment/>
      <protection/>
    </xf>
    <xf numFmtId="0" fontId="12" fillId="0" borderId="0" xfId="69" applyFont="1" applyFill="1" applyBorder="1">
      <alignment/>
      <protection/>
    </xf>
    <xf numFmtId="3" fontId="12" fillId="0" borderId="31" xfId="69" applyNumberFormat="1" applyFont="1" applyBorder="1">
      <alignment/>
      <protection/>
    </xf>
    <xf numFmtId="173" fontId="12" fillId="0" borderId="31" xfId="69" applyNumberFormat="1" applyFont="1" applyBorder="1" applyAlignment="1">
      <alignment horizontal="center"/>
      <protection/>
    </xf>
    <xf numFmtId="173" fontId="12" fillId="0" borderId="39" xfId="69" applyNumberFormat="1" applyFont="1" applyBorder="1" applyAlignment="1">
      <alignment horizontal="center"/>
      <protection/>
    </xf>
    <xf numFmtId="3" fontId="12" fillId="0" borderId="29" xfId="69" applyNumberFormat="1" applyFont="1" applyBorder="1">
      <alignment/>
      <protection/>
    </xf>
    <xf numFmtId="0" fontId="13" fillId="0" borderId="31" xfId="69" applyFont="1" applyBorder="1">
      <alignment/>
      <protection/>
    </xf>
    <xf numFmtId="175" fontId="13" fillId="0" borderId="31" xfId="69" applyNumberFormat="1" applyFont="1" applyBorder="1" applyAlignment="1">
      <alignment horizontal="right"/>
      <protection/>
    </xf>
    <xf numFmtId="175" fontId="13" fillId="0" borderId="27" xfId="69" applyNumberFormat="1" applyFont="1" applyBorder="1" applyAlignment="1">
      <alignment horizontal="right"/>
      <protection/>
    </xf>
    <xf numFmtId="175" fontId="12" fillId="0" borderId="0" xfId="69" applyNumberFormat="1" applyFont="1" applyFill="1" applyBorder="1" applyAlignment="1">
      <alignment horizontal="right"/>
      <protection/>
    </xf>
    <xf numFmtId="3" fontId="13" fillId="0" borderId="31" xfId="69" applyNumberFormat="1" applyFont="1" applyBorder="1">
      <alignment/>
      <protection/>
    </xf>
    <xf numFmtId="3" fontId="12" fillId="0" borderId="0" xfId="69" applyNumberFormat="1" applyFont="1" applyFill="1" applyBorder="1">
      <alignment/>
      <protection/>
    </xf>
    <xf numFmtId="0" fontId="2" fillId="0" borderId="36" xfId="69" applyBorder="1">
      <alignment/>
      <protection/>
    </xf>
    <xf numFmtId="0" fontId="2" fillId="0" borderId="37" xfId="69" applyBorder="1">
      <alignment/>
      <protection/>
    </xf>
    <xf numFmtId="0" fontId="2" fillId="0" borderId="28" xfId="69" applyFill="1" applyBorder="1">
      <alignment/>
      <protection/>
    </xf>
    <xf numFmtId="0" fontId="2" fillId="0" borderId="40" xfId="69" applyFill="1" applyBorder="1">
      <alignment/>
      <protection/>
    </xf>
    <xf numFmtId="0" fontId="2" fillId="0" borderId="31" xfId="69" applyFill="1" applyBorder="1">
      <alignment/>
      <protection/>
    </xf>
    <xf numFmtId="3" fontId="12" fillId="0" borderId="41" xfId="69" applyNumberFormat="1" applyFont="1" applyBorder="1">
      <alignment/>
      <protection/>
    </xf>
    <xf numFmtId="3" fontId="12" fillId="0" borderId="42" xfId="69" applyNumberFormat="1" applyFont="1" applyBorder="1">
      <alignment/>
      <protection/>
    </xf>
    <xf numFmtId="3" fontId="12" fillId="0" borderId="43" xfId="69" applyNumberFormat="1" applyFont="1" applyBorder="1">
      <alignment/>
      <protection/>
    </xf>
    <xf numFmtId="3" fontId="12" fillId="0" borderId="44" xfId="69" applyNumberFormat="1" applyFont="1" applyBorder="1">
      <alignment/>
      <protection/>
    </xf>
    <xf numFmtId="3" fontId="12" fillId="0" borderId="45" xfId="69" applyNumberFormat="1" applyFont="1" applyBorder="1">
      <alignment/>
      <protection/>
    </xf>
    <xf numFmtId="175" fontId="12" fillId="0" borderId="41" xfId="69" applyNumberFormat="1" applyFont="1" applyBorder="1" applyAlignment="1">
      <alignment horizontal="right"/>
      <protection/>
    </xf>
    <xf numFmtId="175" fontId="12" fillId="0" borderId="46" xfId="69" applyNumberFormat="1" applyFont="1" applyBorder="1" applyAlignment="1">
      <alignment horizontal="right"/>
      <protection/>
    </xf>
    <xf numFmtId="0" fontId="12" fillId="0" borderId="41" xfId="69" applyFont="1" applyBorder="1">
      <alignment/>
      <protection/>
    </xf>
    <xf numFmtId="175" fontId="12" fillId="0" borderId="42" xfId="69" applyNumberFormat="1" applyFont="1" applyBorder="1" applyAlignment="1">
      <alignment horizontal="right"/>
      <protection/>
    </xf>
    <xf numFmtId="175" fontId="12" fillId="0" borderId="47" xfId="69" applyNumberFormat="1" applyFont="1" applyBorder="1" applyAlignment="1">
      <alignment horizontal="right"/>
      <protection/>
    </xf>
    <xf numFmtId="0" fontId="14" fillId="0" borderId="42" xfId="69" applyFont="1" applyBorder="1">
      <alignment/>
      <protection/>
    </xf>
    <xf numFmtId="175" fontId="12" fillId="0" borderId="43" xfId="69" applyNumberFormat="1" applyFont="1" applyFill="1" applyBorder="1" applyAlignment="1">
      <alignment horizontal="right"/>
      <protection/>
    </xf>
    <xf numFmtId="175" fontId="12" fillId="0" borderId="48" xfId="69" applyNumberFormat="1" applyFont="1" applyBorder="1" applyAlignment="1">
      <alignment horizontal="right"/>
      <protection/>
    </xf>
    <xf numFmtId="0" fontId="12" fillId="0" borderId="43" xfId="69" applyFont="1" applyBorder="1">
      <alignment/>
      <protection/>
    </xf>
    <xf numFmtId="0" fontId="2" fillId="0" borderId="25" xfId="69" applyBorder="1">
      <alignment/>
      <protection/>
    </xf>
    <xf numFmtId="0" fontId="2" fillId="0" borderId="41" xfId="69" applyBorder="1">
      <alignment/>
      <protection/>
    </xf>
    <xf numFmtId="0" fontId="2" fillId="0" borderId="42" xfId="69" applyBorder="1">
      <alignment/>
      <protection/>
    </xf>
    <xf numFmtId="0" fontId="2" fillId="0" borderId="43" xfId="69" applyBorder="1">
      <alignment/>
      <protection/>
    </xf>
    <xf numFmtId="0" fontId="12" fillId="0" borderId="41" xfId="69" applyFont="1" applyBorder="1" applyAlignment="1">
      <alignment horizontal="center"/>
      <protection/>
    </xf>
    <xf numFmtId="0" fontId="12" fillId="0" borderId="42" xfId="69" applyFont="1" applyBorder="1" applyAlignment="1">
      <alignment horizontal="center"/>
      <protection/>
    </xf>
    <xf numFmtId="0" fontId="12" fillId="0" borderId="43" xfId="69" applyFont="1" applyBorder="1" applyAlignment="1">
      <alignment horizontal="center"/>
      <protection/>
    </xf>
    <xf numFmtId="0" fontId="12" fillId="0" borderId="49" xfId="69" applyFont="1" applyBorder="1" applyAlignment="1">
      <alignment horizontal="center"/>
      <protection/>
    </xf>
    <xf numFmtId="0" fontId="12" fillId="0" borderId="50" xfId="69" applyFont="1" applyBorder="1" applyAlignment="1">
      <alignment horizontal="center"/>
      <protection/>
    </xf>
    <xf numFmtId="0" fontId="12" fillId="0" borderId="51" xfId="69" applyFont="1" applyBorder="1" applyAlignment="1">
      <alignment horizontal="center"/>
      <protection/>
    </xf>
    <xf numFmtId="173" fontId="12" fillId="0" borderId="41" xfId="69" applyNumberFormat="1" applyFont="1" applyBorder="1" applyAlignment="1">
      <alignment horizontal="center"/>
      <protection/>
    </xf>
    <xf numFmtId="173" fontId="12" fillId="0" borderId="43" xfId="69" applyNumberFormat="1" applyFont="1" applyBorder="1" applyAlignment="1">
      <alignment horizontal="center"/>
      <protection/>
    </xf>
    <xf numFmtId="0" fontId="2" fillId="0" borderId="50" xfId="69" applyBorder="1">
      <alignment/>
      <protection/>
    </xf>
    <xf numFmtId="0" fontId="2" fillId="0" borderId="51" xfId="69" applyBorder="1">
      <alignment/>
      <protection/>
    </xf>
    <xf numFmtId="0" fontId="2" fillId="0" borderId="49" xfId="69" applyBorder="1" applyAlignment="1">
      <alignment horizontal="center"/>
      <protection/>
    </xf>
    <xf numFmtId="175" fontId="2" fillId="0" borderId="41" xfId="69" applyNumberFormat="1" applyBorder="1" applyAlignment="1">
      <alignment horizontal="center"/>
      <protection/>
    </xf>
    <xf numFmtId="0" fontId="2" fillId="0" borderId="41" xfId="69" applyBorder="1" applyAlignment="1">
      <alignment horizontal="center"/>
      <protection/>
    </xf>
    <xf numFmtId="0" fontId="2" fillId="0" borderId="42" xfId="69" applyBorder="1" applyAlignment="1">
      <alignment horizontal="center"/>
      <protection/>
    </xf>
    <xf numFmtId="0" fontId="2" fillId="0" borderId="43" xfId="69" applyBorder="1" applyAlignment="1">
      <alignment horizontal="center"/>
      <protection/>
    </xf>
    <xf numFmtId="0" fontId="2" fillId="0" borderId="31" xfId="69" applyBorder="1" applyAlignment="1">
      <alignment horizontal="center"/>
      <protection/>
    </xf>
    <xf numFmtId="173" fontId="2" fillId="0" borderId="31" xfId="69" applyNumberFormat="1" applyBorder="1" applyAlignment="1">
      <alignment horizontal="center"/>
      <protection/>
    </xf>
    <xf numFmtId="3" fontId="2" fillId="0" borderId="44" xfId="69" applyNumberFormat="1" applyBorder="1" applyAlignment="1">
      <alignment horizontal="center"/>
      <protection/>
    </xf>
    <xf numFmtId="3" fontId="2" fillId="0" borderId="45" xfId="69" applyNumberFormat="1" applyBorder="1" applyAlignment="1">
      <alignment horizontal="center"/>
      <protection/>
    </xf>
    <xf numFmtId="0" fontId="21" fillId="0" borderId="41" xfId="69" applyFont="1" applyBorder="1" applyAlignment="1">
      <alignment horizontal="center"/>
      <protection/>
    </xf>
    <xf numFmtId="0" fontId="21" fillId="0" borderId="42" xfId="69" applyFont="1" applyBorder="1" applyAlignment="1">
      <alignment horizontal="center"/>
      <protection/>
    </xf>
    <xf numFmtId="0" fontId="2" fillId="0" borderId="26" xfId="69" applyFont="1" applyFill="1" applyBorder="1">
      <alignment/>
      <protection/>
    </xf>
    <xf numFmtId="3" fontId="25" fillId="0" borderId="31" xfId="69" applyNumberFormat="1" applyFont="1" applyBorder="1">
      <alignment/>
      <protection/>
    </xf>
    <xf numFmtId="0" fontId="21" fillId="0" borderId="0" xfId="69" applyFont="1" applyFill="1" applyBorder="1" applyAlignment="1">
      <alignment horizontal="center"/>
      <protection/>
    </xf>
    <xf numFmtId="0" fontId="17" fillId="0" borderId="0" xfId="69" applyFont="1" applyFill="1" applyBorder="1">
      <alignment/>
      <protection/>
    </xf>
    <xf numFmtId="10" fontId="27" fillId="43" borderId="31" xfId="69" applyNumberFormat="1" applyFont="1" applyFill="1" applyBorder="1">
      <alignment/>
      <protection/>
    </xf>
    <xf numFmtId="177" fontId="2" fillId="38" borderId="24" xfId="69" applyNumberFormat="1" applyFont="1" applyFill="1" applyBorder="1" applyAlignment="1">
      <alignment horizontal="right"/>
      <protection/>
    </xf>
    <xf numFmtId="177" fontId="2" fillId="38" borderId="26" xfId="69" applyNumberFormat="1" applyFont="1" applyFill="1" applyBorder="1" applyAlignment="1">
      <alignment horizontal="right"/>
      <protection/>
    </xf>
    <xf numFmtId="3" fontId="2" fillId="39" borderId="0" xfId="69" applyNumberFormat="1" applyFill="1">
      <alignment/>
      <protection/>
    </xf>
    <xf numFmtId="14" fontId="31" fillId="42" borderId="28" xfId="69" applyNumberFormat="1" applyFont="1" applyFill="1" applyBorder="1" applyAlignment="1">
      <alignment horizontal="center"/>
      <protection/>
    </xf>
    <xf numFmtId="14" fontId="3" fillId="0" borderId="0" xfId="69" applyNumberFormat="1" applyFont="1">
      <alignment/>
      <protection/>
    </xf>
    <xf numFmtId="0" fontId="16" fillId="44" borderId="0" xfId="69" applyFont="1" applyFill="1" applyAlignment="1">
      <alignment horizontal="center" vertical="center"/>
      <protection/>
    </xf>
    <xf numFmtId="0" fontId="17" fillId="44" borderId="0" xfId="69" applyFont="1" applyFill="1" applyAlignment="1">
      <alignment vertical="center"/>
      <protection/>
    </xf>
    <xf numFmtId="0" fontId="16" fillId="44" borderId="0" xfId="69" applyFont="1" applyFill="1" applyAlignment="1">
      <alignment vertical="center"/>
      <protection/>
    </xf>
    <xf numFmtId="0" fontId="2" fillId="0" borderId="31" xfId="69" applyFont="1" applyBorder="1" applyAlignment="1">
      <alignment horizontal="center"/>
      <protection/>
    </xf>
    <xf numFmtId="14" fontId="2" fillId="0" borderId="39" xfId="69" applyNumberFormat="1" applyFont="1" applyBorder="1" applyAlignment="1">
      <alignment horizontal="center"/>
      <protection/>
    </xf>
    <xf numFmtId="0" fontId="2" fillId="41" borderId="27" xfId="69" applyFont="1" applyFill="1" applyBorder="1">
      <alignment/>
      <protection/>
    </xf>
    <xf numFmtId="0" fontId="2" fillId="41" borderId="28" xfId="69" applyFont="1" applyFill="1" applyBorder="1">
      <alignment/>
      <protection/>
    </xf>
    <xf numFmtId="0" fontId="12" fillId="39" borderId="28" xfId="69" applyFont="1" applyFill="1" applyBorder="1">
      <alignment/>
      <protection/>
    </xf>
    <xf numFmtId="0" fontId="2" fillId="41" borderId="40" xfId="69" applyFont="1" applyFill="1" applyBorder="1">
      <alignment/>
      <protection/>
    </xf>
    <xf numFmtId="0" fontId="2" fillId="41" borderId="38" xfId="69" applyFont="1" applyFill="1" applyBorder="1">
      <alignment/>
      <protection/>
    </xf>
    <xf numFmtId="0" fontId="20" fillId="39" borderId="38" xfId="49" applyFont="1" applyFill="1" applyBorder="1" applyAlignment="1" applyProtection="1">
      <alignment/>
      <protection/>
    </xf>
    <xf numFmtId="0" fontId="2" fillId="41" borderId="31" xfId="69" applyFont="1" applyFill="1" applyBorder="1" applyAlignment="1">
      <alignment horizontal="center"/>
      <protection/>
    </xf>
    <xf numFmtId="0" fontId="2" fillId="41" borderId="33" xfId="69" applyFont="1" applyFill="1" applyBorder="1">
      <alignment/>
      <protection/>
    </xf>
    <xf numFmtId="0" fontId="2" fillId="41" borderId="25" xfId="69" applyFont="1" applyFill="1" applyBorder="1">
      <alignment/>
      <protection/>
    </xf>
    <xf numFmtId="0" fontId="2" fillId="41" borderId="37" xfId="69" applyFont="1" applyFill="1" applyBorder="1">
      <alignment/>
      <protection/>
    </xf>
    <xf numFmtId="0" fontId="2" fillId="41" borderId="49" xfId="69" applyFont="1" applyFill="1" applyBorder="1">
      <alignment/>
      <protection/>
    </xf>
    <xf numFmtId="0" fontId="2" fillId="41" borderId="30" xfId="69" applyFont="1" applyFill="1" applyBorder="1">
      <alignment/>
      <protection/>
    </xf>
    <xf numFmtId="0" fontId="2" fillId="41" borderId="0" xfId="69" applyFont="1" applyFill="1" applyBorder="1">
      <alignment/>
      <protection/>
    </xf>
    <xf numFmtId="0" fontId="2" fillId="41" borderId="36" xfId="69" applyFont="1" applyFill="1" applyBorder="1">
      <alignment/>
      <protection/>
    </xf>
    <xf numFmtId="0" fontId="2" fillId="41" borderId="50" xfId="69" applyFont="1" applyFill="1" applyBorder="1">
      <alignment/>
      <protection/>
    </xf>
    <xf numFmtId="0" fontId="2" fillId="41" borderId="32" xfId="69" applyFont="1" applyFill="1" applyBorder="1">
      <alignment/>
      <protection/>
    </xf>
    <xf numFmtId="0" fontId="2" fillId="41" borderId="51" xfId="69" applyFont="1" applyFill="1" applyBorder="1">
      <alignment/>
      <protection/>
    </xf>
    <xf numFmtId="0" fontId="2" fillId="41" borderId="37" xfId="69" applyFont="1" applyFill="1" applyBorder="1" applyAlignment="1">
      <alignment horizontal="right"/>
      <protection/>
    </xf>
    <xf numFmtId="0" fontId="15" fillId="0" borderId="0" xfId="69" applyFont="1" applyBorder="1">
      <alignment/>
      <protection/>
    </xf>
    <xf numFmtId="0" fontId="2" fillId="41" borderId="32" xfId="69" applyFont="1" applyFill="1" applyBorder="1" applyAlignment="1">
      <alignment horizontal="right"/>
      <protection/>
    </xf>
    <xf numFmtId="0" fontId="2" fillId="41" borderId="29" xfId="69" applyFont="1" applyFill="1" applyBorder="1">
      <alignment/>
      <protection/>
    </xf>
    <xf numFmtId="0" fontId="12" fillId="0" borderId="27" xfId="69" applyFont="1" applyBorder="1">
      <alignment/>
      <protection/>
    </xf>
    <xf numFmtId="0" fontId="12" fillId="0" borderId="28" xfId="69" applyFont="1" applyBorder="1">
      <alignment/>
      <protection/>
    </xf>
    <xf numFmtId="0" fontId="20" fillId="0" borderId="27" xfId="49" applyFont="1" applyBorder="1" applyAlignment="1" applyProtection="1">
      <alignment/>
      <protection/>
    </xf>
    <xf numFmtId="0" fontId="2" fillId="0" borderId="0" xfId="69" applyFont="1" applyFill="1" applyAlignment="1">
      <alignment horizontal="center"/>
      <protection/>
    </xf>
    <xf numFmtId="0" fontId="12" fillId="0" borderId="27" xfId="69" applyFont="1" applyBorder="1" applyAlignment="1">
      <alignment horizontal="center"/>
      <protection/>
    </xf>
    <xf numFmtId="0" fontId="2" fillId="0" borderId="29" xfId="69" applyFill="1" applyBorder="1">
      <alignment/>
      <protection/>
    </xf>
    <xf numFmtId="0" fontId="2" fillId="41" borderId="24" xfId="69" applyFont="1" applyFill="1" applyBorder="1" applyAlignment="1">
      <alignment horizontal="center"/>
      <protection/>
    </xf>
    <xf numFmtId="0" fontId="2" fillId="0" borderId="0" xfId="69" applyFont="1" applyFill="1" applyBorder="1" applyAlignment="1">
      <alignment horizontal="center"/>
      <protection/>
    </xf>
    <xf numFmtId="0" fontId="2" fillId="41" borderId="26" xfId="69" applyFont="1" applyFill="1" applyBorder="1" applyAlignment="1">
      <alignment horizontal="center" wrapText="1"/>
      <protection/>
    </xf>
    <xf numFmtId="0" fontId="2" fillId="41" borderId="24" xfId="69" applyFont="1" applyFill="1" applyBorder="1">
      <alignment/>
      <protection/>
    </xf>
    <xf numFmtId="0" fontId="2" fillId="41" borderId="41" xfId="69" applyFont="1" applyFill="1" applyBorder="1">
      <alignment/>
      <protection/>
    </xf>
    <xf numFmtId="0" fontId="2" fillId="41" borderId="46" xfId="69" applyFont="1" applyFill="1" applyBorder="1">
      <alignment/>
      <protection/>
    </xf>
    <xf numFmtId="0" fontId="2" fillId="41" borderId="26" xfId="69" applyFont="1" applyFill="1" applyBorder="1">
      <alignment/>
      <protection/>
    </xf>
    <xf numFmtId="0" fontId="15" fillId="41" borderId="47" xfId="69" applyFont="1" applyFill="1" applyBorder="1">
      <alignment/>
      <protection/>
    </xf>
    <xf numFmtId="0" fontId="2" fillId="41" borderId="47" xfId="69" applyFont="1" applyFill="1" applyBorder="1">
      <alignment/>
      <protection/>
    </xf>
    <xf numFmtId="0" fontId="2" fillId="41" borderId="39" xfId="69" applyFont="1" applyFill="1" applyBorder="1">
      <alignment/>
      <protection/>
    </xf>
    <xf numFmtId="0" fontId="2" fillId="41" borderId="48" xfId="69" applyFont="1" applyFill="1" applyBorder="1">
      <alignment/>
      <protection/>
    </xf>
    <xf numFmtId="0" fontId="9" fillId="41" borderId="28" xfId="69" applyFont="1" applyFill="1" applyBorder="1">
      <alignment/>
      <protection/>
    </xf>
    <xf numFmtId="0" fontId="2" fillId="41" borderId="27" xfId="69" applyFont="1" applyFill="1" applyBorder="1" applyAlignment="1">
      <alignment horizontal="center" wrapText="1"/>
      <protection/>
    </xf>
    <xf numFmtId="0" fontId="2" fillId="41" borderId="31" xfId="69" applyFont="1" applyFill="1" applyBorder="1" applyAlignment="1">
      <alignment horizontal="center" wrapText="1"/>
      <protection/>
    </xf>
    <xf numFmtId="0" fontId="2" fillId="41" borderId="51" xfId="69" applyFont="1" applyFill="1" applyBorder="1">
      <alignment/>
      <protection/>
    </xf>
    <xf numFmtId="0" fontId="2" fillId="41" borderId="42" xfId="69" applyFont="1" applyFill="1" applyBorder="1">
      <alignment/>
      <protection/>
    </xf>
    <xf numFmtId="0" fontId="2" fillId="41" borderId="43" xfId="69" applyFont="1" applyFill="1" applyBorder="1">
      <alignment/>
      <protection/>
    </xf>
    <xf numFmtId="0" fontId="9" fillId="41" borderId="27" xfId="69" applyFont="1" applyFill="1" applyBorder="1">
      <alignment/>
      <protection/>
    </xf>
    <xf numFmtId="0" fontId="2" fillId="41" borderId="44" xfId="69" applyFont="1" applyFill="1" applyBorder="1">
      <alignment/>
      <protection/>
    </xf>
    <xf numFmtId="0" fontId="2" fillId="41" borderId="52" xfId="69" applyFont="1" applyFill="1" applyBorder="1">
      <alignment/>
      <protection/>
    </xf>
    <xf numFmtId="0" fontId="2" fillId="41" borderId="45" xfId="69" applyFont="1" applyFill="1" applyBorder="1">
      <alignment/>
      <protection/>
    </xf>
    <xf numFmtId="0" fontId="2" fillId="41" borderId="29" xfId="69" applyFont="1" applyFill="1" applyBorder="1" applyAlignment="1">
      <alignment horizontal="right"/>
      <protection/>
    </xf>
    <xf numFmtId="0" fontId="12" fillId="41" borderId="31" xfId="69" applyFont="1" applyFill="1" applyBorder="1" applyAlignment="1">
      <alignment horizontal="center" vertical="center" wrapText="1"/>
      <protection/>
    </xf>
    <xf numFmtId="0" fontId="12" fillId="41" borderId="28" xfId="69" applyFont="1" applyFill="1" applyBorder="1" applyAlignment="1">
      <alignment horizontal="center" vertical="center" wrapText="1"/>
      <protection/>
    </xf>
    <xf numFmtId="10" fontId="12" fillId="0" borderId="42" xfId="76" applyNumberFormat="1" applyFont="1" applyBorder="1" applyAlignment="1">
      <alignment horizontal="center"/>
    </xf>
    <xf numFmtId="0" fontId="9" fillId="41" borderId="53" xfId="69" applyFont="1" applyFill="1" applyBorder="1" applyAlignment="1">
      <alignment horizontal="right"/>
      <protection/>
    </xf>
    <xf numFmtId="175" fontId="12" fillId="0" borderId="54" xfId="69" applyNumberFormat="1" applyFont="1" applyBorder="1" applyAlignment="1">
      <alignment horizontal="right"/>
      <protection/>
    </xf>
    <xf numFmtId="175" fontId="12" fillId="0" borderId="55" xfId="69" applyNumberFormat="1" applyFont="1" applyBorder="1" applyAlignment="1">
      <alignment horizontal="right"/>
      <protection/>
    </xf>
    <xf numFmtId="0" fontId="2" fillId="41" borderId="31" xfId="69" applyFont="1" applyFill="1" applyBorder="1" applyAlignment="1">
      <alignment horizontal="center"/>
      <protection/>
    </xf>
    <xf numFmtId="0" fontId="2" fillId="41" borderId="31" xfId="69" applyFont="1" applyFill="1" applyBorder="1">
      <alignment/>
      <protection/>
    </xf>
    <xf numFmtId="0" fontId="9" fillId="41" borderId="27" xfId="69" applyFont="1" applyFill="1" applyBorder="1" applyAlignment="1">
      <alignment horizontal="right"/>
      <protection/>
    </xf>
    <xf numFmtId="0" fontId="9" fillId="41" borderId="29" xfId="69" applyFont="1" applyFill="1" applyBorder="1" applyAlignment="1">
      <alignment horizontal="right"/>
      <protection/>
    </xf>
    <xf numFmtId="0" fontId="2" fillId="41" borderId="49" xfId="69" applyFill="1" applyBorder="1">
      <alignment/>
      <protection/>
    </xf>
    <xf numFmtId="0" fontId="2" fillId="41" borderId="44" xfId="69" applyFill="1" applyBorder="1" applyAlignment="1">
      <alignment horizontal="right"/>
      <protection/>
    </xf>
    <xf numFmtId="0" fontId="2" fillId="41" borderId="51" xfId="69" applyFill="1" applyBorder="1">
      <alignment/>
      <protection/>
    </xf>
    <xf numFmtId="0" fontId="2" fillId="41" borderId="45" xfId="69" applyFill="1" applyBorder="1">
      <alignment/>
      <protection/>
    </xf>
    <xf numFmtId="0" fontId="11" fillId="41" borderId="27" xfId="69" applyFont="1" applyFill="1" applyBorder="1">
      <alignment/>
      <protection/>
    </xf>
    <xf numFmtId="0" fontId="2" fillId="41" borderId="28" xfId="69" applyFont="1" applyFill="1" applyBorder="1" applyAlignment="1">
      <alignment horizontal="left"/>
      <protection/>
    </xf>
    <xf numFmtId="0" fontId="11" fillId="41" borderId="30" xfId="69" applyFont="1" applyFill="1" applyBorder="1">
      <alignment/>
      <protection/>
    </xf>
    <xf numFmtId="0" fontId="2" fillId="0" borderId="33" xfId="69" applyFont="1" applyFill="1" applyBorder="1" applyAlignment="1">
      <alignment horizontal="left"/>
      <protection/>
    </xf>
    <xf numFmtId="0" fontId="2" fillId="0" borderId="25" xfId="69" applyFont="1" applyFill="1" applyBorder="1">
      <alignment/>
      <protection/>
    </xf>
    <xf numFmtId="0" fontId="2" fillId="0" borderId="37" xfId="69" applyFont="1" applyFill="1" applyBorder="1">
      <alignment/>
      <protection/>
    </xf>
    <xf numFmtId="0" fontId="2" fillId="41" borderId="26" xfId="69" applyFont="1" applyFill="1" applyBorder="1" applyAlignment="1">
      <alignment horizontal="center"/>
      <protection/>
    </xf>
    <xf numFmtId="0" fontId="2" fillId="41" borderId="56" xfId="69" applyFont="1" applyFill="1" applyBorder="1">
      <alignment/>
      <protection/>
    </xf>
    <xf numFmtId="0" fontId="2" fillId="41" borderId="57" xfId="69" applyFont="1" applyFill="1" applyBorder="1">
      <alignment/>
      <protection/>
    </xf>
    <xf numFmtId="0" fontId="9" fillId="41" borderId="27" xfId="69" applyFont="1" applyFill="1" applyBorder="1" applyAlignment="1">
      <alignment/>
      <protection/>
    </xf>
    <xf numFmtId="0" fontId="9" fillId="41" borderId="28" xfId="69" applyFont="1" applyFill="1" applyBorder="1" applyAlignment="1">
      <alignment horizontal="right"/>
      <protection/>
    </xf>
    <xf numFmtId="0" fontId="2" fillId="41" borderId="27" xfId="69" applyFont="1" applyFill="1" applyBorder="1" applyAlignment="1">
      <alignment/>
      <protection/>
    </xf>
    <xf numFmtId="0" fontId="9" fillId="41" borderId="40" xfId="69" applyFont="1" applyFill="1" applyBorder="1" applyAlignment="1">
      <alignment/>
      <protection/>
    </xf>
    <xf numFmtId="0" fontId="9" fillId="41" borderId="38" xfId="69" applyFont="1" applyFill="1" applyBorder="1" applyAlignment="1">
      <alignment horizontal="right"/>
      <protection/>
    </xf>
    <xf numFmtId="10" fontId="2" fillId="0" borderId="24" xfId="69" applyNumberFormat="1" applyBorder="1" applyAlignment="1">
      <alignment horizontal="right"/>
      <protection/>
    </xf>
    <xf numFmtId="0" fontId="2" fillId="41" borderId="24" xfId="69" applyFont="1" applyFill="1" applyBorder="1" applyAlignment="1">
      <alignment horizontal="center" wrapText="1"/>
      <protection/>
    </xf>
    <xf numFmtId="10" fontId="2" fillId="0" borderId="31" xfId="69" applyNumberFormat="1" applyFont="1" applyFill="1" applyBorder="1">
      <alignment/>
      <protection/>
    </xf>
    <xf numFmtId="0" fontId="2" fillId="41" borderId="33" xfId="69" applyFont="1" applyFill="1" applyBorder="1" applyAlignment="1">
      <alignment horizontal="right"/>
      <protection/>
    </xf>
    <xf numFmtId="10" fontId="2" fillId="0" borderId="24" xfId="69" applyNumberFormat="1" applyFont="1" applyFill="1" applyBorder="1">
      <alignment/>
      <protection/>
    </xf>
    <xf numFmtId="0" fontId="2" fillId="41" borderId="30" xfId="69" applyFont="1" applyFill="1" applyBorder="1" applyAlignment="1">
      <alignment horizontal="right"/>
      <protection/>
    </xf>
    <xf numFmtId="10" fontId="2" fillId="0" borderId="26" xfId="69" applyNumberFormat="1" applyFont="1" applyFill="1" applyBorder="1">
      <alignment/>
      <protection/>
    </xf>
    <xf numFmtId="10" fontId="2" fillId="0" borderId="39" xfId="69" applyNumberFormat="1" applyFont="1" applyFill="1" applyBorder="1">
      <alignment/>
      <protection/>
    </xf>
    <xf numFmtId="0" fontId="2" fillId="0" borderId="24" xfId="69" applyFont="1" applyBorder="1">
      <alignment/>
      <protection/>
    </xf>
    <xf numFmtId="0" fontId="2" fillId="0" borderId="41" xfId="69" applyFont="1" applyBorder="1">
      <alignment/>
      <protection/>
    </xf>
    <xf numFmtId="10" fontId="2" fillId="0" borderId="41" xfId="69" applyNumberFormat="1" applyFont="1" applyBorder="1" applyAlignment="1">
      <alignment horizontal="center"/>
      <protection/>
    </xf>
    <xf numFmtId="0" fontId="2" fillId="0" borderId="26" xfId="69" applyFont="1" applyBorder="1">
      <alignment/>
      <protection/>
    </xf>
    <xf numFmtId="0" fontId="2" fillId="0" borderId="42" xfId="69" applyFont="1" applyBorder="1">
      <alignment/>
      <protection/>
    </xf>
    <xf numFmtId="10" fontId="2" fillId="0" borderId="42" xfId="69" applyNumberFormat="1" applyFont="1" applyBorder="1" applyAlignment="1">
      <alignment horizontal="center"/>
      <protection/>
    </xf>
    <xf numFmtId="0" fontId="2" fillId="0" borderId="39" xfId="69" applyFont="1" applyBorder="1">
      <alignment/>
      <protection/>
    </xf>
    <xf numFmtId="0" fontId="2" fillId="0" borderId="43" xfId="69" applyFont="1" applyBorder="1">
      <alignment/>
      <protection/>
    </xf>
    <xf numFmtId="10" fontId="2" fillId="0" borderId="43" xfId="69" applyNumberFormat="1" applyFont="1" applyBorder="1" applyAlignment="1">
      <alignment horizontal="center"/>
      <protection/>
    </xf>
    <xf numFmtId="0" fontId="9" fillId="41" borderId="27" xfId="69" applyFont="1" applyFill="1" applyBorder="1" applyAlignment="1">
      <alignment wrapText="1"/>
      <protection/>
    </xf>
    <xf numFmtId="0" fontId="9" fillId="41" borderId="29" xfId="69" applyFont="1" applyFill="1" applyBorder="1" applyAlignment="1">
      <alignment wrapText="1"/>
      <protection/>
    </xf>
    <xf numFmtId="0" fontId="9" fillId="41" borderId="31" xfId="69" applyFont="1" applyFill="1" applyBorder="1" applyAlignment="1">
      <alignment horizontal="center"/>
      <protection/>
    </xf>
    <xf numFmtId="0" fontId="2" fillId="41" borderId="49" xfId="69" applyFont="1" applyFill="1" applyBorder="1" applyAlignment="1">
      <alignment/>
      <protection/>
    </xf>
    <xf numFmtId="0" fontId="2" fillId="41" borderId="44" xfId="69" applyFont="1" applyFill="1" applyBorder="1" applyAlignment="1">
      <alignment/>
      <protection/>
    </xf>
    <xf numFmtId="0" fontId="2" fillId="41" borderId="50" xfId="69" applyFont="1" applyFill="1" applyBorder="1" applyAlignment="1">
      <alignment/>
      <protection/>
    </xf>
    <xf numFmtId="0" fontId="2" fillId="41" borderId="52" xfId="69" applyFont="1" applyFill="1" applyBorder="1" applyAlignment="1">
      <alignment/>
      <protection/>
    </xf>
    <xf numFmtId="10" fontId="9" fillId="0" borderId="31" xfId="69" applyNumberFormat="1" applyFont="1" applyBorder="1" applyAlignment="1">
      <alignment horizontal="center"/>
      <protection/>
    </xf>
    <xf numFmtId="0" fontId="2" fillId="41" borderId="25" xfId="69" applyFont="1" applyFill="1" applyBorder="1" applyAlignment="1">
      <alignment horizontal="left"/>
      <protection/>
    </xf>
    <xf numFmtId="0" fontId="2" fillId="41" borderId="30" xfId="69" applyFont="1" applyFill="1" applyBorder="1" applyAlignment="1">
      <alignment horizontal="center"/>
      <protection/>
    </xf>
    <xf numFmtId="0" fontId="2" fillId="41" borderId="41" xfId="69" applyFont="1" applyFill="1" applyBorder="1" applyAlignment="1">
      <alignment horizontal="left"/>
      <protection/>
    </xf>
    <xf numFmtId="10" fontId="2" fillId="0" borderId="58" xfId="69" applyNumberFormat="1" applyBorder="1" applyAlignment="1">
      <alignment horizontal="center"/>
      <protection/>
    </xf>
    <xf numFmtId="0" fontId="2" fillId="41" borderId="42" xfId="69" applyFont="1" applyFill="1" applyBorder="1" applyAlignment="1">
      <alignment horizontal="left"/>
      <protection/>
    </xf>
    <xf numFmtId="10" fontId="2" fillId="0" borderId="59" xfId="69" applyNumberFormat="1" applyBorder="1" applyAlignment="1">
      <alignment horizontal="center"/>
      <protection/>
    </xf>
    <xf numFmtId="0" fontId="2" fillId="41" borderId="43" xfId="69" applyFont="1" applyFill="1" applyBorder="1" applyAlignment="1">
      <alignment horizontal="left"/>
      <protection/>
    </xf>
    <xf numFmtId="10" fontId="2" fillId="0" borderId="60" xfId="69" applyNumberFormat="1" applyBorder="1" applyAlignment="1">
      <alignment horizontal="center"/>
      <protection/>
    </xf>
    <xf numFmtId="0" fontId="15" fillId="0" borderId="0" xfId="69" applyFont="1" applyAlignment="1">
      <alignment horizontal="center"/>
      <protection/>
    </xf>
    <xf numFmtId="0" fontId="2" fillId="41" borderId="49" xfId="69" applyFont="1" applyFill="1" applyBorder="1" applyAlignment="1">
      <alignment horizontal="left"/>
      <protection/>
    </xf>
    <xf numFmtId="10" fontId="2" fillId="0" borderId="41" xfId="69" applyNumberFormat="1" applyBorder="1" applyAlignment="1">
      <alignment horizontal="center"/>
      <protection/>
    </xf>
    <xf numFmtId="0" fontId="2" fillId="41" borderId="51" xfId="69" applyFont="1" applyFill="1" applyBorder="1" applyAlignment="1">
      <alignment horizontal="left"/>
      <protection/>
    </xf>
    <xf numFmtId="10" fontId="2" fillId="0" borderId="43" xfId="69" applyNumberFormat="1" applyBorder="1" applyAlignment="1">
      <alignment horizontal="center"/>
      <protection/>
    </xf>
    <xf numFmtId="0" fontId="2" fillId="41" borderId="30" xfId="69" applyFont="1" applyFill="1" applyBorder="1" applyAlignment="1">
      <alignment horizontal="left"/>
      <protection/>
    </xf>
    <xf numFmtId="0" fontId="9" fillId="41" borderId="32" xfId="69" applyFont="1" applyFill="1" applyBorder="1" applyAlignment="1">
      <alignment horizontal="right"/>
      <protection/>
    </xf>
    <xf numFmtId="10" fontId="2" fillId="41" borderId="39" xfId="76" applyNumberFormat="1" applyFont="1" applyFill="1" applyBorder="1" applyAlignment="1">
      <alignment horizontal="center"/>
    </xf>
    <xf numFmtId="0" fontId="2" fillId="41" borderId="24" xfId="69" applyFont="1" applyFill="1" applyBorder="1" applyAlignment="1">
      <alignment horizontal="left"/>
      <protection/>
    </xf>
    <xf numFmtId="0" fontId="2" fillId="41" borderId="26" xfId="69" applyFont="1" applyFill="1" applyBorder="1" applyAlignment="1">
      <alignment horizontal="left"/>
      <protection/>
    </xf>
    <xf numFmtId="10" fontId="2" fillId="0" borderId="42" xfId="69" applyNumberFormat="1" applyBorder="1" applyAlignment="1">
      <alignment horizontal="center"/>
      <protection/>
    </xf>
    <xf numFmtId="0" fontId="2" fillId="41" borderId="39" xfId="69" applyFont="1" applyFill="1" applyBorder="1" applyAlignment="1">
      <alignment horizontal="left"/>
      <protection/>
    </xf>
    <xf numFmtId="0" fontId="2" fillId="41" borderId="27" xfId="69" applyFont="1" applyFill="1" applyBorder="1" applyAlignment="1">
      <alignment horizontal="right"/>
      <protection/>
    </xf>
    <xf numFmtId="0" fontId="2" fillId="41" borderId="41" xfId="69" applyFont="1" applyFill="1" applyBorder="1" applyAlignment="1">
      <alignment horizontal="center"/>
      <protection/>
    </xf>
    <xf numFmtId="0" fontId="2" fillId="41" borderId="42" xfId="69" applyFont="1" applyFill="1" applyBorder="1" applyAlignment="1" quotePrefix="1">
      <alignment horizontal="center"/>
      <protection/>
    </xf>
    <xf numFmtId="0" fontId="2" fillId="41" borderId="43" xfId="69" applyFont="1" applyFill="1" applyBorder="1" applyAlignment="1">
      <alignment horizontal="center"/>
      <protection/>
    </xf>
    <xf numFmtId="10" fontId="2" fillId="0" borderId="58" xfId="76" applyNumberFormat="1" applyFont="1" applyBorder="1" applyAlignment="1">
      <alignment horizontal="center"/>
    </xf>
    <xf numFmtId="10" fontId="2" fillId="0" borderId="59" xfId="76" applyNumberFormat="1" applyFont="1" applyBorder="1" applyAlignment="1">
      <alignment horizontal="center"/>
    </xf>
    <xf numFmtId="10" fontId="2" fillId="0" borderId="60" xfId="76" applyNumberFormat="1" applyFont="1" applyBorder="1" applyAlignment="1">
      <alignment horizontal="center"/>
    </xf>
    <xf numFmtId="10" fontId="2" fillId="0" borderId="41" xfId="76" applyNumberFormat="1" applyFont="1" applyBorder="1" applyAlignment="1">
      <alignment horizontal="center"/>
    </xf>
    <xf numFmtId="10" fontId="2" fillId="0" borderId="42" xfId="76" applyNumberFormat="1" applyFont="1" applyBorder="1" applyAlignment="1">
      <alignment horizontal="center"/>
    </xf>
    <xf numFmtId="10" fontId="2" fillId="0" borderId="43" xfId="76" applyNumberFormat="1" applyFont="1" applyBorder="1" applyAlignment="1">
      <alignment horizontal="center"/>
    </xf>
    <xf numFmtId="0" fontId="2" fillId="41" borderId="44" xfId="69" applyFont="1" applyFill="1" applyBorder="1" applyAlignment="1">
      <alignment horizontal="center"/>
      <protection/>
    </xf>
    <xf numFmtId="0" fontId="2" fillId="41" borderId="45" xfId="69" applyFont="1" applyFill="1" applyBorder="1" applyAlignment="1">
      <alignment horizontal="center"/>
      <protection/>
    </xf>
    <xf numFmtId="0" fontId="2" fillId="41" borderId="24" xfId="69" applyFont="1" applyFill="1" applyBorder="1" applyAlignment="1">
      <alignment horizontal="right"/>
      <protection/>
    </xf>
    <xf numFmtId="0" fontId="2" fillId="0" borderId="31" xfId="69" applyFont="1" applyBorder="1">
      <alignment/>
      <protection/>
    </xf>
    <xf numFmtId="0" fontId="2" fillId="41" borderId="24" xfId="69" applyFont="1" applyFill="1" applyBorder="1" applyAlignment="1">
      <alignment horizontal="center" vertical="center"/>
      <protection/>
    </xf>
    <xf numFmtId="0" fontId="2" fillId="41" borderId="24" xfId="69" applyFont="1" applyFill="1" applyBorder="1" applyAlignment="1">
      <alignment horizontal="center" vertical="center" wrapText="1"/>
      <protection/>
    </xf>
    <xf numFmtId="0" fontId="2" fillId="41" borderId="33" xfId="69" applyFont="1" applyFill="1" applyBorder="1" applyAlignment="1">
      <alignment horizontal="center" vertical="center" wrapText="1"/>
      <protection/>
    </xf>
    <xf numFmtId="0" fontId="2" fillId="41" borderId="28" xfId="69" applyFont="1" applyFill="1" applyBorder="1" applyAlignment="1">
      <alignment horizontal="center" vertical="center" wrapText="1"/>
      <protection/>
    </xf>
    <xf numFmtId="0" fontId="2" fillId="41" borderId="29" xfId="69" applyFont="1" applyFill="1" applyBorder="1" applyAlignment="1">
      <alignment horizontal="center" vertical="center" wrapText="1"/>
      <protection/>
    </xf>
    <xf numFmtId="0" fontId="2" fillId="41" borderId="39" xfId="69" applyFont="1" applyFill="1" applyBorder="1" applyAlignment="1">
      <alignment horizontal="center" vertical="center" wrapText="1"/>
      <protection/>
    </xf>
    <xf numFmtId="0" fontId="2" fillId="0" borderId="41" xfId="69" applyFont="1" applyBorder="1" applyAlignment="1">
      <alignment horizontal="center"/>
      <protection/>
    </xf>
    <xf numFmtId="0" fontId="2" fillId="0" borderId="42" xfId="69" applyFont="1" applyBorder="1" applyAlignment="1">
      <alignment horizontal="center"/>
      <protection/>
    </xf>
    <xf numFmtId="0" fontId="15" fillId="0" borderId="43" xfId="69" applyFont="1" applyBorder="1" applyAlignment="1">
      <alignment horizontal="center"/>
      <protection/>
    </xf>
    <xf numFmtId="0" fontId="2" fillId="0" borderId="31" xfId="69" applyFont="1" applyFill="1" applyBorder="1">
      <alignment/>
      <protection/>
    </xf>
    <xf numFmtId="0" fontId="2" fillId="0" borderId="24" xfId="69" applyFont="1" applyFill="1" applyBorder="1">
      <alignment/>
      <protection/>
    </xf>
    <xf numFmtId="0" fontId="2" fillId="0" borderId="0" xfId="69" applyFont="1" applyAlignment="1">
      <alignment horizontal="center" vertical="center"/>
      <protection/>
    </xf>
    <xf numFmtId="0" fontId="2" fillId="41" borderId="31" xfId="69" applyFont="1" applyFill="1" applyBorder="1" applyAlignment="1">
      <alignment horizontal="center" vertical="center" wrapText="1"/>
      <protection/>
    </xf>
    <xf numFmtId="0" fontId="2" fillId="41" borderId="31" xfId="69" applyFill="1" applyBorder="1" applyAlignment="1">
      <alignment horizontal="center" vertical="center" wrapText="1"/>
      <protection/>
    </xf>
    <xf numFmtId="0" fontId="2" fillId="41" borderId="31" xfId="69" applyFont="1" applyFill="1" applyBorder="1" applyAlignment="1">
      <alignment horizontal="center" vertical="center"/>
      <protection/>
    </xf>
    <xf numFmtId="0" fontId="2" fillId="41" borderId="27" xfId="69" applyFont="1" applyFill="1" applyBorder="1" applyAlignment="1">
      <alignment horizontal="center" vertical="center" wrapText="1"/>
      <protection/>
    </xf>
    <xf numFmtId="0" fontId="2" fillId="41" borderId="39" xfId="69" applyFont="1" applyFill="1" applyBorder="1" applyAlignment="1">
      <alignment horizontal="center"/>
      <protection/>
    </xf>
    <xf numFmtId="14" fontId="2" fillId="41" borderId="31" xfId="69" applyNumberFormat="1" applyFont="1" applyFill="1" applyBorder="1" applyAlignment="1">
      <alignment horizontal="center"/>
      <protection/>
    </xf>
    <xf numFmtId="0" fontId="2" fillId="41" borderId="61" xfId="69" applyFont="1" applyFill="1" applyBorder="1">
      <alignment/>
      <protection/>
    </xf>
    <xf numFmtId="3" fontId="3" fillId="0" borderId="41" xfId="69" applyNumberFormat="1" applyFont="1" applyBorder="1">
      <alignment/>
      <protection/>
    </xf>
    <xf numFmtId="0" fontId="2" fillId="41" borderId="62" xfId="69" applyFont="1" applyFill="1" applyBorder="1">
      <alignment/>
      <protection/>
    </xf>
    <xf numFmtId="3" fontId="3" fillId="0" borderId="43" xfId="69" applyNumberFormat="1" applyFont="1" applyBorder="1">
      <alignment/>
      <protection/>
    </xf>
    <xf numFmtId="0" fontId="9" fillId="41" borderId="29" xfId="69" applyFont="1" applyFill="1" applyBorder="1">
      <alignment/>
      <protection/>
    </xf>
    <xf numFmtId="3" fontId="3" fillId="0" borderId="42" xfId="69" applyNumberFormat="1" applyFont="1" applyBorder="1">
      <alignment/>
      <protection/>
    </xf>
    <xf numFmtId="0" fontId="2" fillId="0" borderId="0" xfId="69" applyFont="1" quotePrefix="1">
      <alignment/>
      <protection/>
    </xf>
    <xf numFmtId="0" fontId="26" fillId="0" borderId="0" xfId="69" applyFont="1" applyFill="1" applyBorder="1">
      <alignment/>
      <protection/>
    </xf>
    <xf numFmtId="3" fontId="2" fillId="0" borderId="24" xfId="69" applyNumberFormat="1" applyFont="1" applyFill="1" applyBorder="1" applyAlignment="1">
      <alignment horizontal="right"/>
      <protection/>
    </xf>
    <xf numFmtId="0" fontId="2" fillId="41" borderId="33" xfId="69" applyFont="1" applyFill="1" applyBorder="1" applyAlignment="1">
      <alignment vertical="top"/>
      <protection/>
    </xf>
    <xf numFmtId="3" fontId="2" fillId="41" borderId="25" xfId="69" applyNumberFormat="1" applyFont="1" applyFill="1" applyBorder="1" applyAlignment="1">
      <alignment horizontal="right" indent="1"/>
      <protection/>
    </xf>
    <xf numFmtId="0" fontId="2" fillId="41" borderId="30" xfId="69" applyFont="1" applyFill="1" applyBorder="1" applyAlignment="1">
      <alignment vertical="top"/>
      <protection/>
    </xf>
    <xf numFmtId="0" fontId="2" fillId="41" borderId="0" xfId="69" applyFont="1" applyFill="1" applyBorder="1" applyAlignment="1">
      <alignment vertical="top"/>
      <protection/>
    </xf>
    <xf numFmtId="3" fontId="2" fillId="41" borderId="0" xfId="69" applyNumberFormat="1" applyFont="1" applyFill="1" applyBorder="1" applyAlignment="1">
      <alignment horizontal="right" indent="1"/>
      <protection/>
    </xf>
    <xf numFmtId="0" fontId="2" fillId="41" borderId="0" xfId="69" applyFont="1" applyFill="1" applyBorder="1" applyAlignment="1">
      <alignment horizontal="left"/>
      <protection/>
    </xf>
    <xf numFmtId="0" fontId="2" fillId="41" borderId="30" xfId="69" applyFont="1" applyFill="1" applyBorder="1" applyAlignment="1">
      <alignment vertical="center"/>
      <protection/>
    </xf>
    <xf numFmtId="0" fontId="2" fillId="41" borderId="40" xfId="69" applyFont="1" applyFill="1" applyBorder="1" applyAlignment="1">
      <alignment vertical="center"/>
      <protection/>
    </xf>
    <xf numFmtId="3" fontId="2" fillId="41" borderId="38" xfId="69" applyNumberFormat="1" applyFont="1" applyFill="1" applyBorder="1" applyAlignment="1">
      <alignment horizontal="right" indent="1"/>
      <protection/>
    </xf>
    <xf numFmtId="175" fontId="2" fillId="0" borderId="29" xfId="69" applyNumberFormat="1" applyBorder="1" applyAlignment="1">
      <alignment horizontal="center"/>
      <protection/>
    </xf>
    <xf numFmtId="0" fontId="22" fillId="0" borderId="0" xfId="69" applyFont="1" applyAlignment="1">
      <alignment horizontal="center"/>
      <protection/>
    </xf>
    <xf numFmtId="0" fontId="10" fillId="0" borderId="0" xfId="69" applyFont="1" applyFill="1" applyBorder="1" applyAlignment="1">
      <alignment horizontal="center" vertical="center"/>
      <protection/>
    </xf>
    <xf numFmtId="0" fontId="15" fillId="0" borderId="0" xfId="69" applyFont="1">
      <alignment/>
      <protection/>
    </xf>
    <xf numFmtId="3" fontId="2" fillId="0" borderId="31" xfId="76" applyNumberFormat="1" applyFont="1" applyFill="1" applyBorder="1" applyAlignment="1">
      <alignment horizontal="right" indent="1"/>
    </xf>
    <xf numFmtId="173" fontId="2" fillId="0" borderId="31" xfId="76" applyNumberFormat="1" applyFont="1" applyFill="1" applyBorder="1" applyAlignment="1">
      <alignment horizontal="right" indent="1"/>
    </xf>
    <xf numFmtId="3" fontId="9" fillId="0" borderId="63" xfId="76" applyNumberFormat="1" applyFont="1" applyFill="1" applyBorder="1" applyAlignment="1">
      <alignment horizontal="right" indent="1"/>
    </xf>
    <xf numFmtId="173" fontId="9" fillId="0" borderId="64" xfId="76" applyNumberFormat="1" applyFont="1" applyFill="1" applyBorder="1" applyAlignment="1">
      <alignment horizontal="right" indent="1"/>
    </xf>
    <xf numFmtId="0" fontId="2" fillId="41" borderId="31" xfId="69" applyFont="1" applyFill="1" applyBorder="1" applyAlignment="1">
      <alignment horizontal="right"/>
      <protection/>
    </xf>
    <xf numFmtId="0" fontId="2" fillId="41" borderId="65" xfId="69" applyFont="1" applyFill="1" applyBorder="1" applyAlignment="1">
      <alignment horizontal="right"/>
      <protection/>
    </xf>
    <xf numFmtId="0" fontId="9" fillId="0" borderId="0" xfId="66" applyFont="1" applyAlignment="1">
      <alignment horizontal="center"/>
      <protection/>
    </xf>
    <xf numFmtId="0" fontId="10" fillId="0" borderId="31" xfId="66" applyFont="1" applyFill="1" applyBorder="1" applyAlignment="1">
      <alignment horizontal="center" vertical="center"/>
      <protection/>
    </xf>
    <xf numFmtId="0" fontId="22" fillId="0" borderId="0" xfId="66" applyFont="1" applyAlignment="1">
      <alignment horizontal="center"/>
      <protection/>
    </xf>
    <xf numFmtId="173" fontId="22" fillId="0" borderId="38" xfId="76" applyNumberFormat="1" applyFont="1" applyFill="1" applyBorder="1" applyAlignment="1">
      <alignment horizontal="right" indent="1"/>
    </xf>
    <xf numFmtId="173" fontId="22" fillId="0" borderId="31" xfId="76" applyNumberFormat="1" applyFont="1" applyFill="1" applyBorder="1" applyAlignment="1">
      <alignment horizontal="right" indent="1"/>
    </xf>
    <xf numFmtId="173" fontId="22" fillId="0" borderId="28" xfId="76" applyNumberFormat="1" applyFont="1" applyFill="1" applyBorder="1" applyAlignment="1">
      <alignment horizontal="right" indent="1"/>
    </xf>
    <xf numFmtId="173" fontId="15" fillId="0" borderId="31" xfId="76" applyNumberFormat="1" applyFont="1" applyFill="1" applyBorder="1" applyAlignment="1">
      <alignment horizontal="right" indent="1"/>
    </xf>
    <xf numFmtId="173" fontId="22" fillId="0" borderId="25" xfId="76" applyNumberFormat="1" applyFont="1" applyFill="1" applyBorder="1" applyAlignment="1">
      <alignment horizontal="right" indent="1"/>
    </xf>
    <xf numFmtId="173" fontId="22" fillId="0" borderId="24" xfId="76" applyNumberFormat="1" applyFont="1" applyFill="1" applyBorder="1" applyAlignment="1">
      <alignment horizontal="right" indent="1"/>
    </xf>
    <xf numFmtId="173" fontId="2" fillId="0" borderId="24" xfId="76" applyNumberFormat="1" applyFont="1" applyFill="1" applyBorder="1" applyAlignment="1">
      <alignment horizontal="right" indent="1"/>
    </xf>
    <xf numFmtId="173" fontId="22" fillId="0" borderId="63" xfId="76" applyNumberFormat="1" applyFont="1" applyFill="1" applyBorder="1" applyAlignment="1">
      <alignment horizontal="right" indent="1"/>
    </xf>
    <xf numFmtId="173" fontId="2" fillId="0" borderId="64" xfId="76" applyNumberFormat="1" applyFont="1" applyFill="1" applyBorder="1" applyAlignment="1">
      <alignment horizontal="right" indent="1"/>
    </xf>
    <xf numFmtId="0" fontId="2" fillId="41" borderId="31" xfId="66" applyFont="1" applyFill="1" applyBorder="1" applyAlignment="1">
      <alignment horizontal="center" vertical="center" wrapText="1"/>
      <protection/>
    </xf>
    <xf numFmtId="0" fontId="2" fillId="41" borderId="31" xfId="66" applyFont="1" applyFill="1" applyBorder="1" applyAlignment="1">
      <alignment horizontal="right"/>
      <protection/>
    </xf>
    <xf numFmtId="0" fontId="2" fillId="41" borderId="24" xfId="66" applyFont="1" applyFill="1" applyBorder="1" applyAlignment="1">
      <alignment horizontal="right"/>
      <protection/>
    </xf>
    <xf numFmtId="0" fontId="2" fillId="41" borderId="65" xfId="66" applyFont="1" applyFill="1" applyBorder="1" applyAlignment="1">
      <alignment horizontal="right"/>
      <protection/>
    </xf>
    <xf numFmtId="0" fontId="2" fillId="41" borderId="40" xfId="69" applyFont="1" applyFill="1" applyBorder="1" applyAlignment="1">
      <alignment horizontal="right"/>
      <protection/>
    </xf>
    <xf numFmtId="1" fontId="2" fillId="41" borderId="31" xfId="69" applyNumberFormat="1" applyFont="1" applyFill="1" applyBorder="1" applyAlignment="1">
      <alignment horizontal="center"/>
      <protection/>
    </xf>
    <xf numFmtId="0" fontId="2" fillId="0" borderId="0" xfId="64">
      <alignment/>
      <protection/>
    </xf>
    <xf numFmtId="0" fontId="2" fillId="0" borderId="0" xfId="64" applyFont="1">
      <alignment/>
      <protection/>
    </xf>
    <xf numFmtId="0" fontId="2" fillId="0" borderId="0" xfId="64" applyFill="1">
      <alignment/>
      <protection/>
    </xf>
    <xf numFmtId="0" fontId="2" fillId="0" borderId="66" xfId="64" applyFont="1" applyBorder="1">
      <alignment/>
      <protection/>
    </xf>
    <xf numFmtId="0" fontId="2" fillId="0" borderId="67" xfId="64" applyBorder="1">
      <alignment/>
      <protection/>
    </xf>
    <xf numFmtId="14" fontId="2" fillId="41" borderId="68" xfId="64" applyNumberFormat="1" applyFill="1" applyBorder="1">
      <alignment/>
      <protection/>
    </xf>
    <xf numFmtId="0" fontId="2" fillId="0" borderId="69" xfId="64" applyBorder="1">
      <alignment/>
      <protection/>
    </xf>
    <xf numFmtId="0" fontId="2" fillId="0" borderId="0" xfId="64" applyBorder="1">
      <alignment/>
      <protection/>
    </xf>
    <xf numFmtId="0" fontId="2" fillId="0" borderId="70" xfId="64" applyBorder="1">
      <alignment/>
      <protection/>
    </xf>
    <xf numFmtId="0" fontId="17" fillId="44" borderId="71" xfId="64" applyFont="1" applyFill="1" applyBorder="1" applyAlignment="1">
      <alignment vertical="center"/>
      <protection/>
    </xf>
    <xf numFmtId="181" fontId="2" fillId="41" borderId="68" xfId="64" applyNumberFormat="1" applyFill="1" applyBorder="1">
      <alignment/>
      <protection/>
    </xf>
    <xf numFmtId="182" fontId="2" fillId="41" borderId="68" xfId="64" applyNumberFormat="1" applyFill="1" applyBorder="1">
      <alignment/>
      <protection/>
    </xf>
    <xf numFmtId="0" fontId="17" fillId="44" borderId="66" xfId="64" applyFont="1" applyFill="1" applyBorder="1" applyAlignment="1">
      <alignment vertical="center"/>
      <protection/>
    </xf>
    <xf numFmtId="0" fontId="17" fillId="44" borderId="67" xfId="64" applyFont="1" applyFill="1" applyBorder="1" applyAlignment="1">
      <alignment vertical="center"/>
      <protection/>
    </xf>
    <xf numFmtId="0" fontId="17" fillId="44" borderId="68" xfId="64" applyFont="1" applyFill="1" applyBorder="1" applyAlignment="1">
      <alignment horizontal="center" vertical="center"/>
      <protection/>
    </xf>
    <xf numFmtId="182" fontId="9" fillId="41" borderId="68" xfId="64" applyNumberFormat="1" applyFont="1" applyFill="1" applyBorder="1">
      <alignment/>
      <protection/>
    </xf>
    <xf numFmtId="0" fontId="17" fillId="44" borderId="71" xfId="64" applyFont="1" applyFill="1" applyBorder="1" applyAlignment="1">
      <alignment horizontal="left" vertical="center" indent="1"/>
      <protection/>
    </xf>
    <xf numFmtId="0" fontId="2" fillId="0" borderId="67" xfId="64" applyFont="1" applyBorder="1">
      <alignment/>
      <protection/>
    </xf>
    <xf numFmtId="173" fontId="2" fillId="41" borderId="68" xfId="76" applyNumberFormat="1" applyFont="1" applyFill="1" applyBorder="1" applyAlignment="1">
      <alignment/>
    </xf>
    <xf numFmtId="0" fontId="2" fillId="0" borderId="66" xfId="64" applyBorder="1">
      <alignment/>
      <protection/>
    </xf>
    <xf numFmtId="0" fontId="2" fillId="0" borderId="68" xfId="64" applyBorder="1">
      <alignment/>
      <protection/>
    </xf>
    <xf numFmtId="0" fontId="2" fillId="39" borderId="66" xfId="64" applyFont="1" applyFill="1" applyBorder="1">
      <alignment/>
      <protection/>
    </xf>
    <xf numFmtId="0" fontId="2" fillId="41" borderId="72" xfId="64" applyFont="1" applyFill="1" applyBorder="1" applyAlignment="1">
      <alignment horizontal="center" vertical="center" wrapText="1"/>
      <protection/>
    </xf>
    <xf numFmtId="0" fontId="2" fillId="0" borderId="72" xfId="64" applyBorder="1" applyAlignment="1">
      <alignment horizontal="center"/>
      <protection/>
    </xf>
    <xf numFmtId="182" fontId="2" fillId="0" borderId="72" xfId="64" applyNumberFormat="1" applyBorder="1" applyAlignment="1">
      <alignment horizontal="center"/>
      <protection/>
    </xf>
    <xf numFmtId="14" fontId="2" fillId="0" borderId="72" xfId="64" applyNumberFormat="1" applyBorder="1" applyAlignment="1">
      <alignment horizontal="center"/>
      <protection/>
    </xf>
    <xf numFmtId="2" fontId="2" fillId="0" borderId="72" xfId="64" applyNumberFormat="1" applyBorder="1" applyAlignment="1">
      <alignment horizontal="center"/>
      <protection/>
    </xf>
    <xf numFmtId="182" fontId="2" fillId="0" borderId="0" xfId="64" applyNumberFormat="1">
      <alignment/>
      <protection/>
    </xf>
    <xf numFmtId="0" fontId="2" fillId="0" borderId="0" xfId="64" applyBorder="1" applyAlignment="1">
      <alignment horizontal="center"/>
      <protection/>
    </xf>
    <xf numFmtId="14" fontId="2" fillId="0" borderId="0" xfId="64" applyNumberFormat="1" applyBorder="1" applyAlignment="1">
      <alignment horizontal="center"/>
      <protection/>
    </xf>
    <xf numFmtId="2" fontId="2" fillId="0" borderId="0" xfId="64" applyNumberFormat="1" applyBorder="1" applyAlignment="1">
      <alignment horizontal="center"/>
      <protection/>
    </xf>
    <xf numFmtId="0" fontId="77" fillId="41" borderId="67" xfId="64" applyFont="1" applyFill="1" applyBorder="1" applyAlignment="1">
      <alignment horizontal="center" vertical="center" wrapText="1"/>
      <protection/>
    </xf>
    <xf numFmtId="0" fontId="77" fillId="41" borderId="68" xfId="64" applyFont="1" applyFill="1" applyBorder="1" applyAlignment="1">
      <alignment horizontal="center" vertical="center" wrapText="1"/>
      <protection/>
    </xf>
    <xf numFmtId="0" fontId="9" fillId="41" borderId="66" xfId="64" applyFont="1" applyFill="1" applyBorder="1" applyAlignment="1">
      <alignment horizontal="left" vertical="center"/>
      <protection/>
    </xf>
    <xf numFmtId="0" fontId="9" fillId="41" borderId="67" xfId="64" applyFont="1" applyFill="1" applyBorder="1" applyAlignment="1">
      <alignment horizontal="center" vertical="center" wrapText="1"/>
      <protection/>
    </xf>
    <xf numFmtId="0" fontId="9" fillId="41" borderId="68" xfId="64" applyFont="1" applyFill="1" applyBorder="1" applyAlignment="1">
      <alignment horizontal="center" vertical="center" wrapText="1"/>
      <protection/>
    </xf>
    <xf numFmtId="182" fontId="2" fillId="0" borderId="0" xfId="64" applyNumberFormat="1" applyBorder="1" applyAlignment="1">
      <alignment horizontal="center"/>
      <protection/>
    </xf>
    <xf numFmtId="0" fontId="77" fillId="0" borderId="69" xfId="64" applyFont="1" applyBorder="1">
      <alignment/>
      <protection/>
    </xf>
    <xf numFmtId="0" fontId="77" fillId="0" borderId="0" xfId="64" applyFont="1" applyBorder="1">
      <alignment/>
      <protection/>
    </xf>
    <xf numFmtId="0" fontId="77" fillId="0" borderId="70" xfId="64" applyFont="1" applyBorder="1">
      <alignment/>
      <protection/>
    </xf>
    <xf numFmtId="0" fontId="77" fillId="0" borderId="73" xfId="64" applyFont="1" applyBorder="1">
      <alignment/>
      <protection/>
    </xf>
    <xf numFmtId="0" fontId="77" fillId="0" borderId="74" xfId="64" applyFont="1" applyBorder="1">
      <alignment/>
      <protection/>
    </xf>
    <xf numFmtId="0" fontId="77" fillId="0" borderId="75" xfId="64" applyFont="1" applyBorder="1">
      <alignment/>
      <protection/>
    </xf>
    <xf numFmtId="0" fontId="77" fillId="0" borderId="76" xfId="64" applyFont="1" applyBorder="1">
      <alignment/>
      <protection/>
    </xf>
    <xf numFmtId="0" fontId="9" fillId="0" borderId="0" xfId="64" applyFont="1">
      <alignment/>
      <protection/>
    </xf>
    <xf numFmtId="0" fontId="77" fillId="0" borderId="77" xfId="64" applyFont="1" applyBorder="1">
      <alignment/>
      <protection/>
    </xf>
    <xf numFmtId="0" fontId="77" fillId="0" borderId="78" xfId="64" applyFont="1" applyBorder="1">
      <alignment/>
      <protection/>
    </xf>
    <xf numFmtId="0" fontId="77" fillId="0" borderId="79" xfId="64" applyFont="1" applyBorder="1">
      <alignment/>
      <protection/>
    </xf>
    <xf numFmtId="0" fontId="78" fillId="0" borderId="74" xfId="64" applyFont="1" applyBorder="1">
      <alignment/>
      <protection/>
    </xf>
    <xf numFmtId="0" fontId="78" fillId="0" borderId="75" xfId="64" applyFont="1" applyBorder="1">
      <alignment/>
      <protection/>
    </xf>
    <xf numFmtId="0" fontId="78" fillId="0" borderId="76" xfId="64" applyFont="1" applyBorder="1">
      <alignment/>
      <protection/>
    </xf>
    <xf numFmtId="0" fontId="9" fillId="41" borderId="72" xfId="64" applyFont="1" applyFill="1" applyBorder="1" applyAlignment="1">
      <alignment horizontal="center" vertical="center" wrapText="1"/>
      <protection/>
    </xf>
    <xf numFmtId="182" fontId="9" fillId="0" borderId="72" xfId="64" applyNumberFormat="1" applyFont="1" applyBorder="1" applyAlignment="1" quotePrefix="1">
      <alignment horizontal="center" wrapText="1"/>
      <protection/>
    </xf>
    <xf numFmtId="2" fontId="9" fillId="0" borderId="72" xfId="64" applyNumberFormat="1" applyFont="1" applyBorder="1" applyAlignment="1" quotePrefix="1">
      <alignment horizontal="center" wrapText="1"/>
      <protection/>
    </xf>
    <xf numFmtId="0" fontId="9" fillId="0" borderId="73" xfId="64" applyFont="1" applyBorder="1">
      <alignment/>
      <protection/>
    </xf>
    <xf numFmtId="182" fontId="9" fillId="0" borderId="72" xfId="64" applyNumberFormat="1" applyFont="1" applyBorder="1" applyAlignment="1" quotePrefix="1">
      <alignment horizontal="center"/>
      <protection/>
    </xf>
    <xf numFmtId="2" fontId="2" fillId="41" borderId="68" xfId="64" applyNumberFormat="1" applyFill="1" applyBorder="1">
      <alignment/>
      <protection/>
    </xf>
    <xf numFmtId="182" fontId="2" fillId="0" borderId="72" xfId="64" applyNumberFormat="1" applyBorder="1" applyAlignment="1">
      <alignment/>
      <protection/>
    </xf>
    <xf numFmtId="182" fontId="2" fillId="41" borderId="72" xfId="64" applyNumberFormat="1" applyFont="1" applyFill="1" applyBorder="1" applyAlignment="1">
      <alignment vertical="center" wrapText="1"/>
      <protection/>
    </xf>
    <xf numFmtId="3" fontId="2" fillId="41" borderId="68" xfId="64" applyNumberFormat="1" applyFill="1" applyBorder="1">
      <alignment/>
      <protection/>
    </xf>
    <xf numFmtId="0" fontId="54" fillId="0" borderId="0" xfId="0" applyFont="1" applyFill="1" applyBorder="1" applyAlignment="1" quotePrefix="1">
      <alignment horizontal="left" vertical="center" wrapText="1"/>
    </xf>
    <xf numFmtId="0" fontId="54" fillId="0" borderId="0" xfId="0" applyFont="1" applyFill="1" applyBorder="1" applyAlignment="1">
      <alignment horizontal="left" vertical="center" wrapText="1"/>
    </xf>
    <xf numFmtId="0" fontId="79" fillId="38" borderId="0" xfId="0" applyFont="1" applyFill="1" applyBorder="1" applyAlignment="1">
      <alignment horizontal="center" vertical="center" wrapText="1"/>
    </xf>
    <xf numFmtId="14" fontId="80" fillId="0" borderId="0" xfId="0" applyNumberFormat="1" applyFont="1" applyFill="1" applyBorder="1" applyAlignment="1">
      <alignment horizontal="center" vertical="center" wrapText="1"/>
    </xf>
    <xf numFmtId="0" fontId="79" fillId="0" borderId="0" xfId="0" applyFont="1" applyFill="1" applyBorder="1" applyAlignment="1">
      <alignment horizontal="center" vertical="center" wrapText="1"/>
    </xf>
    <xf numFmtId="0" fontId="79" fillId="0" borderId="0" xfId="0" applyFont="1" applyFill="1" applyBorder="1" applyAlignment="1" quotePrefix="1">
      <alignment horizontal="center" vertical="center" wrapText="1"/>
    </xf>
    <xf numFmtId="0" fontId="53" fillId="39" borderId="0" xfId="0" applyFont="1" applyFill="1" applyBorder="1" applyAlignment="1">
      <alignment horizontal="center" vertical="center" wrapText="1"/>
    </xf>
    <xf numFmtId="9" fontId="53" fillId="0" borderId="0" xfId="77" applyFont="1" applyFill="1" applyBorder="1" applyAlignment="1">
      <alignment horizontal="center" vertical="center" wrapText="1"/>
    </xf>
    <xf numFmtId="9" fontId="53" fillId="0" borderId="0" xfId="77" applyFont="1" applyFill="1" applyBorder="1" applyAlignment="1" quotePrefix="1">
      <alignment horizontal="center" vertical="center" wrapText="1"/>
    </xf>
    <xf numFmtId="3" fontId="0" fillId="0" borderId="0" xfId="0" applyNumberFormat="1" applyFont="1" applyFill="1" applyBorder="1" applyAlignment="1" quotePrefix="1">
      <alignment horizontal="center" vertical="center" wrapText="1"/>
    </xf>
    <xf numFmtId="173" fontId="53" fillId="0" borderId="0" xfId="77" applyNumberFormat="1" applyFont="1" applyFill="1" applyBorder="1" applyAlignment="1">
      <alignment horizontal="center" vertical="center" wrapText="1"/>
    </xf>
    <xf numFmtId="173" fontId="54" fillId="35" borderId="0" xfId="77" applyNumberFormat="1" applyFont="1" applyFill="1" applyBorder="1" applyAlignment="1">
      <alignment horizontal="center" vertical="center" wrapText="1"/>
    </xf>
    <xf numFmtId="0" fontId="56" fillId="39" borderId="0" xfId="0" applyFont="1" applyFill="1" applyBorder="1" applyAlignment="1">
      <alignment horizontal="left" vertical="center"/>
    </xf>
    <xf numFmtId="0" fontId="55" fillId="34" borderId="80" xfId="0" applyFont="1" applyFill="1" applyBorder="1" applyAlignment="1">
      <alignment horizontal="center" vertical="center" wrapText="1"/>
    </xf>
    <xf numFmtId="0" fontId="103" fillId="0" borderId="80" xfId="48" applyFill="1" applyBorder="1" applyAlignment="1">
      <alignment horizontal="center" vertical="center" wrapText="1"/>
    </xf>
    <xf numFmtId="173" fontId="68" fillId="0" borderId="0" xfId="77" applyNumberFormat="1" applyFont="1" applyFill="1" applyBorder="1" applyAlignment="1">
      <alignment horizontal="center" vertical="center" wrapText="1"/>
    </xf>
    <xf numFmtId="0" fontId="53" fillId="0" borderId="0" xfId="0" applyFont="1" applyFill="1" applyBorder="1" applyAlignment="1" applyProtection="1" quotePrefix="1">
      <alignment horizontal="center" vertical="center" wrapText="1"/>
      <protection/>
    </xf>
    <xf numFmtId="0" fontId="54" fillId="0" borderId="22" xfId="0" applyFont="1" applyFill="1" applyBorder="1" applyAlignment="1">
      <alignment horizontal="center" vertical="center" wrapText="1"/>
    </xf>
    <xf numFmtId="0" fontId="81" fillId="0" borderId="0" xfId="0" applyFont="1" applyFill="1" applyBorder="1" applyAlignment="1">
      <alignment horizontal="center" vertical="center"/>
    </xf>
    <xf numFmtId="0" fontId="47" fillId="36" borderId="0" xfId="0" applyFont="1" applyFill="1" applyBorder="1" applyAlignment="1">
      <alignment horizontal="center"/>
    </xf>
    <xf numFmtId="0" fontId="0" fillId="0" borderId="0" xfId="0" applyFont="1" applyAlignment="1">
      <alignment/>
    </xf>
    <xf numFmtId="0" fontId="47" fillId="34" borderId="0" xfId="48" applyFont="1" applyFill="1" applyBorder="1" applyAlignment="1">
      <alignment horizontal="center"/>
    </xf>
    <xf numFmtId="0" fontId="47" fillId="0" borderId="0" xfId="48" applyFont="1" applyAlignment="1">
      <alignment/>
    </xf>
    <xf numFmtId="2" fontId="3" fillId="0" borderId="40" xfId="69" applyNumberFormat="1" applyFont="1" applyBorder="1" applyAlignment="1">
      <alignment horizontal="left" vertical="top" wrapText="1"/>
      <protection/>
    </xf>
    <xf numFmtId="2" fontId="3" fillId="0" borderId="38" xfId="69" applyNumberFormat="1" applyFont="1" applyBorder="1" applyAlignment="1">
      <alignment horizontal="left" vertical="top" wrapText="1"/>
      <protection/>
    </xf>
    <xf numFmtId="2" fontId="3" fillId="0" borderId="32" xfId="69" applyNumberFormat="1" applyFont="1" applyBorder="1" applyAlignment="1">
      <alignment horizontal="left" vertical="top" wrapText="1"/>
      <protection/>
    </xf>
    <xf numFmtId="0" fontId="3" fillId="0" borderId="40" xfId="69" applyFont="1" applyBorder="1" applyAlignment="1">
      <alignment horizontal="left" vertical="top" wrapText="1"/>
      <protection/>
    </xf>
    <xf numFmtId="0" fontId="3" fillId="0" borderId="38" xfId="69" applyFont="1" applyBorder="1" applyAlignment="1">
      <alignment horizontal="left" vertical="top" wrapText="1"/>
      <protection/>
    </xf>
    <xf numFmtId="0" fontId="3" fillId="0" borderId="32" xfId="69" applyFont="1" applyBorder="1" applyAlignment="1">
      <alignment horizontal="left" vertical="top" wrapText="1"/>
      <protection/>
    </xf>
    <xf numFmtId="49" fontId="2" fillId="41" borderId="51" xfId="69" applyNumberFormat="1" applyFont="1" applyFill="1" applyBorder="1" applyAlignment="1">
      <alignment horizontal="center"/>
      <protection/>
    </xf>
    <xf numFmtId="49" fontId="2" fillId="41" borderId="45" xfId="69" applyNumberFormat="1" applyFont="1" applyFill="1" applyBorder="1" applyAlignment="1">
      <alignment horizontal="center"/>
      <protection/>
    </xf>
    <xf numFmtId="0" fontId="16" fillId="0" borderId="0" xfId="69" applyFont="1" applyFill="1" applyBorder="1" applyAlignment="1">
      <alignment horizontal="center"/>
      <protection/>
    </xf>
    <xf numFmtId="0" fontId="2" fillId="41" borderId="27" xfId="69" applyFont="1" applyFill="1" applyBorder="1" applyAlignment="1">
      <alignment horizontal="center"/>
      <protection/>
    </xf>
    <xf numFmtId="0" fontId="2" fillId="41" borderId="29" xfId="69" applyFont="1" applyFill="1" applyBorder="1" applyAlignment="1">
      <alignment horizontal="center"/>
      <protection/>
    </xf>
    <xf numFmtId="49" fontId="2" fillId="41" borderId="49" xfId="69" applyNumberFormat="1" applyFont="1" applyFill="1" applyBorder="1" applyAlignment="1">
      <alignment horizontal="center"/>
      <protection/>
    </xf>
    <xf numFmtId="49" fontId="2" fillId="41" borderId="44" xfId="69" applyNumberFormat="1" applyFont="1" applyFill="1" applyBorder="1" applyAlignment="1">
      <alignment horizontal="center"/>
      <protection/>
    </xf>
    <xf numFmtId="49" fontId="2" fillId="41" borderId="50" xfId="69" applyNumberFormat="1" applyFont="1" applyFill="1" applyBorder="1" applyAlignment="1">
      <alignment horizontal="center"/>
      <protection/>
    </xf>
    <xf numFmtId="49" fontId="2" fillId="41" borderId="52" xfId="69" applyNumberFormat="1" applyFont="1" applyFill="1" applyBorder="1" applyAlignment="1">
      <alignment horizontal="center"/>
      <protection/>
    </xf>
    <xf numFmtId="0" fontId="2" fillId="41" borderId="31" xfId="69" applyFont="1" applyFill="1" applyBorder="1" applyAlignment="1">
      <alignment horizontal="left"/>
      <protection/>
    </xf>
    <xf numFmtId="0" fontId="82" fillId="0" borderId="0" xfId="0" applyFont="1" applyFill="1" applyBorder="1" applyAlignment="1">
      <alignment horizontal="left" vertical="center" wrapText="1"/>
    </xf>
    <xf numFmtId="0" fontId="32" fillId="40" borderId="33" xfId="69" applyFont="1" applyFill="1" applyBorder="1" applyAlignment="1">
      <alignment horizontal="center" vertical="center" wrapText="1"/>
      <protection/>
    </xf>
    <xf numFmtId="0" fontId="33" fillId="40" borderId="25" xfId="69" applyFont="1" applyFill="1" applyBorder="1" applyAlignment="1">
      <alignment horizontal="center" vertical="center" wrapText="1"/>
      <protection/>
    </xf>
    <xf numFmtId="0" fontId="33" fillId="40" borderId="37" xfId="69" applyFont="1" applyFill="1" applyBorder="1" applyAlignment="1">
      <alignment horizontal="center" vertical="center" wrapText="1"/>
      <protection/>
    </xf>
    <xf numFmtId="0" fontId="33" fillId="40" borderId="30" xfId="69" applyFont="1" applyFill="1" applyBorder="1" applyAlignment="1">
      <alignment horizontal="center" vertical="center" wrapText="1"/>
      <protection/>
    </xf>
    <xf numFmtId="0" fontId="33" fillId="40" borderId="0" xfId="69" applyFont="1" applyFill="1" applyAlignment="1">
      <alignment horizontal="center" vertical="center" wrapText="1"/>
      <protection/>
    </xf>
    <xf numFmtId="0" fontId="33" fillId="40" borderId="36" xfId="69" applyFont="1" applyFill="1" applyBorder="1" applyAlignment="1">
      <alignment horizontal="center" vertical="center" wrapText="1"/>
      <protection/>
    </xf>
    <xf numFmtId="0" fontId="33" fillId="40" borderId="40" xfId="69" applyFont="1" applyFill="1" applyBorder="1" applyAlignment="1">
      <alignment horizontal="center" vertical="center" wrapText="1"/>
      <protection/>
    </xf>
    <xf numFmtId="0" fontId="33" fillId="40" borderId="38" xfId="69" applyFont="1" applyFill="1" applyBorder="1" applyAlignment="1">
      <alignment horizontal="center" vertical="center" wrapText="1"/>
      <protection/>
    </xf>
    <xf numFmtId="0" fontId="33" fillId="40" borderId="32" xfId="69" applyFont="1" applyFill="1" applyBorder="1" applyAlignment="1">
      <alignment horizontal="center" vertical="center" wrapText="1"/>
      <protection/>
    </xf>
    <xf numFmtId="0" fontId="40" fillId="0" borderId="0" xfId="0" applyFont="1" applyAlignment="1">
      <alignment horizontal="left" vertical="top" wrapText="1"/>
    </xf>
    <xf numFmtId="0" fontId="36" fillId="44" borderId="0" xfId="64" applyFont="1" applyFill="1" applyAlignment="1">
      <alignment horizontal="center" vertical="center"/>
      <protection/>
    </xf>
    <xf numFmtId="0" fontId="0" fillId="0" borderId="0" xfId="0" applyAlignment="1">
      <alignment horizontal="center"/>
    </xf>
    <xf numFmtId="0" fontId="2" fillId="0" borderId="66" xfId="64" applyFont="1" applyBorder="1" applyAlignment="1">
      <alignment horizontal="left" wrapText="1"/>
      <protection/>
    </xf>
    <xf numFmtId="0" fontId="2" fillId="0" borderId="67" xfId="64" applyFont="1" applyBorder="1" applyAlignment="1">
      <alignment horizontal="left" wrapText="1"/>
      <protection/>
    </xf>
    <xf numFmtId="0" fontId="38" fillId="0" borderId="0" xfId="0" applyFont="1" applyAlignment="1">
      <alignment horizontal="left" vertical="top" wrapText="1"/>
    </xf>
    <xf numFmtId="0" fontId="2" fillId="41" borderId="37" xfId="69" applyFont="1" applyFill="1" applyBorder="1" applyAlignment="1">
      <alignment horizontal="center"/>
      <protection/>
    </xf>
    <xf numFmtId="173" fontId="12" fillId="0" borderId="41" xfId="69" applyNumberFormat="1" applyFont="1" applyFill="1" applyBorder="1" applyAlignment="1">
      <alignment horizontal="center"/>
      <protection/>
    </xf>
  </cellXfs>
  <cellStyles count="7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a 2" xfId="42"/>
    <cellStyle name="Commentaire" xfId="43"/>
    <cellStyle name="Entrée" xfId="44"/>
    <cellStyle name="Euro" xfId="45"/>
    <cellStyle name="Hyperlink_Breakdown tables v16" xfId="46"/>
    <cellStyle name="Insatisfaisant" xfId="47"/>
    <cellStyle name="Hyperlink" xfId="48"/>
    <cellStyle name="Lien hypertexte 2" xfId="49"/>
    <cellStyle name="Followed Hyperlink" xfId="50"/>
    <cellStyle name="Migliaia (0)_DATABOOK_Comifin (Finanziamenti)2" xfId="51"/>
    <cellStyle name="Migliaia_BCC FORNACETTE" xfId="52"/>
    <cellStyle name="Comma" xfId="53"/>
    <cellStyle name="Comma [0]" xfId="54"/>
    <cellStyle name="Milliers 13" xfId="55"/>
    <cellStyle name="Milliers 2" xfId="56"/>
    <cellStyle name="Milliers 3" xfId="57"/>
    <cellStyle name="Milliers 4" xfId="58"/>
    <cellStyle name="Currency" xfId="59"/>
    <cellStyle name="Currency [0]" xfId="60"/>
    <cellStyle name="Neutre" xfId="61"/>
    <cellStyle name="Normal 10" xfId="62"/>
    <cellStyle name="Normal 13" xfId="63"/>
    <cellStyle name="Normal 2" xfId="64"/>
    <cellStyle name="Normal 2 2" xfId="65"/>
    <cellStyle name="Normal 3" xfId="66"/>
    <cellStyle name="Normal 4" xfId="67"/>
    <cellStyle name="Normal 5" xfId="68"/>
    <cellStyle name="Normal 6" xfId="69"/>
    <cellStyle name="Normal 7" xfId="70"/>
    <cellStyle name="Normal_Feuil3" xfId="71"/>
    <cellStyle name="Normale_DATABOOK_Comifin (Finanziamenti)2" xfId="72"/>
    <cellStyle name="Percent 00" xfId="73"/>
    <cellStyle name="Percent" xfId="74"/>
    <cellStyle name="Pourcentage 13" xfId="75"/>
    <cellStyle name="Pourcentage 2" xfId="76"/>
    <cellStyle name="Pourcentage 3" xfId="77"/>
    <cellStyle name="Satisfaisant" xfId="78"/>
    <cellStyle name="Sortie" xfId="79"/>
    <cellStyle name="Standard 3" xfId="80"/>
    <cellStyle name="Standard_311299 freie Spitze" xfId="81"/>
    <cellStyle name="Style 1" xfId="82"/>
    <cellStyle name="Texte explicatif" xfId="83"/>
    <cellStyle name="Titre" xfId="84"/>
    <cellStyle name="Titre 1" xfId="85"/>
    <cellStyle name="Titre 2" xfId="86"/>
    <cellStyle name="Titre 3" xfId="87"/>
    <cellStyle name="Titre 4" xfId="88"/>
    <cellStyle name="Total" xfId="89"/>
    <cellStyle name="Vérification" xfId="90"/>
  </cellStyles>
  <dxfs count="6">
    <dxf>
      <font>
        <b/>
        <i val="0"/>
        <color indexed="11"/>
      </font>
    </dxf>
    <dxf>
      <font>
        <b/>
        <i val="0"/>
        <color indexed="10"/>
      </font>
    </dxf>
    <dxf>
      <font>
        <b/>
        <i val="0"/>
        <color indexed="23"/>
      </font>
      <fill>
        <patternFill>
          <bgColor indexed="22"/>
        </patternFill>
      </fill>
    </dxf>
    <dxf>
      <font>
        <b/>
        <i val="0"/>
        <color rgb="FF808080"/>
      </font>
      <fill>
        <patternFill>
          <bgColor rgb="FFC0C0C0"/>
        </patternFill>
      </fill>
      <border/>
    </dxf>
    <dxf>
      <font>
        <b/>
        <i val="0"/>
        <color rgb="FFFF0000"/>
      </font>
      <border/>
    </dxf>
    <dxf>
      <font>
        <b/>
        <i val="0"/>
        <color rgb="FF00FF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20</xdr:row>
      <xdr:rowOff>38100</xdr:rowOff>
    </xdr:to>
    <xdr:pic>
      <xdr:nvPicPr>
        <xdr:cNvPr id="1" name="Picture 2"/>
        <xdr:cNvPicPr preferRelativeResize="1">
          <a:picLocks noChangeAspect="1"/>
        </xdr:cNvPicPr>
      </xdr:nvPicPr>
      <xdr:blipFill>
        <a:blip r:embed="rId1"/>
        <a:stretch>
          <a:fillRect/>
        </a:stretch>
      </xdr:blipFill>
      <xdr:spPr>
        <a:xfrm>
          <a:off x="2085975" y="3181350"/>
          <a:ext cx="4533900" cy="1543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oleObject" Target="../embeddings/oleObject_15_0.bin" /><Relationship Id="rId3" Type="http://schemas.openxmlformats.org/officeDocument/2006/relationships/vmlDrawing" Target="../drawings/vmlDrawing10.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c.europa.eu/finance/bank/regcapital/legislation-in-force/index_en.htm" TargetMode="External" /><Relationship Id="rId3" Type="http://schemas.openxmlformats.org/officeDocument/2006/relationships/hyperlink" Target="http://ec.europa.eu/finance/bank/docs/regcapital/acts/delegated/141010_delegated-act-liquidity-coverage_en.pdf" TargetMode="External" /><Relationship Id="rId4" Type="http://schemas.openxmlformats.org/officeDocument/2006/relationships/hyperlink" Target="http://www.groupebpce.fr/Investisseur/Dette/BPCE-SFH" TargetMode="External" /><Relationship Id="rId5" Type="http://schemas.openxmlformats.org/officeDocument/2006/relationships/hyperlink" Target="http://www.ecbc.eu/framework/90/Obligations_%C3%A0_l%27Habitat_-_OH" TargetMode="External" /><Relationship Id="rId6" Type="http://schemas.openxmlformats.org/officeDocument/2006/relationships/hyperlink" Target="http://www.ecbc.eu/framework/90/Obligations_&#224;_l%27Habitat_-_OH" TargetMode="External" /><Relationship Id="rId7" Type="http://schemas.openxmlformats.org/officeDocument/2006/relationships/vmlDrawing" Target="../drawings/vmlDrawing2.vml" /><Relationship Id="rId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pce.fr/communication-financiere" TargetMode="External" /><Relationship Id="rId2" Type="http://schemas.openxmlformats.org/officeDocument/2006/relationships/hyperlink" Target="http://www.bpce.fr/communication-financiere/dette/bpce-sfh" TargetMode="External" /><Relationship Id="rId3" Type="http://schemas.openxmlformats.org/officeDocument/2006/relationships/hyperlink" Target="http://www.ecbc.eu/framework/90/Obligations_&#224;_l%27Habitat_-_OH" TargetMode="External" /><Relationship Id="rId4" Type="http://schemas.openxmlformats.org/officeDocument/2006/relationships/vmlDrawing" Target="../drawings/vmlDrawing5.vml" /><Relationship Id="rId5"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zoomScale="55" zoomScaleNormal="55" zoomScaleSheetLayoutView="90" zoomScalePageLayoutView="0" workbookViewId="0" topLeftCell="A54">
      <selection activeCell="A164" sqref="A164"/>
    </sheetView>
  </sheetViews>
  <sheetFormatPr defaultColWidth="9.140625" defaultRowHeight="15"/>
  <cols>
    <col min="1" max="1" width="242.00390625" style="16" customWidth="1"/>
    <col min="2" max="16384" width="9.140625" style="16" customWidth="1"/>
  </cols>
  <sheetData>
    <row r="1" ht="31.5">
      <c r="A1" s="22" t="s">
        <v>3005</v>
      </c>
    </row>
    <row r="3" ht="15">
      <c r="A3" s="86"/>
    </row>
    <row r="4" ht="34.5">
      <c r="A4" s="87" t="s">
        <v>3006</v>
      </c>
    </row>
    <row r="5" ht="34.5">
      <c r="A5" s="87" t="s">
        <v>3007</v>
      </c>
    </row>
    <row r="6" ht="34.5">
      <c r="A6" s="87" t="s">
        <v>3008</v>
      </c>
    </row>
    <row r="7" ht="17.25">
      <c r="A7" s="87"/>
    </row>
    <row r="8" ht="18.75">
      <c r="A8" s="88" t="s">
        <v>3009</v>
      </c>
    </row>
    <row r="9" ht="34.5">
      <c r="A9" s="89" t="s">
        <v>145</v>
      </c>
    </row>
    <row r="10" ht="69">
      <c r="A10" s="90" t="s">
        <v>3010</v>
      </c>
    </row>
    <row r="11" ht="34.5">
      <c r="A11" s="90" t="s">
        <v>3011</v>
      </c>
    </row>
    <row r="12" ht="17.25">
      <c r="A12" s="90" t="s">
        <v>3012</v>
      </c>
    </row>
    <row r="13" ht="17.25">
      <c r="A13" s="90" t="s">
        <v>3013</v>
      </c>
    </row>
    <row r="14" ht="34.5">
      <c r="A14" s="90" t="s">
        <v>3014</v>
      </c>
    </row>
    <row r="15" ht="17.25">
      <c r="A15" s="90"/>
    </row>
    <row r="16" ht="18.75">
      <c r="A16" s="88" t="s">
        <v>3015</v>
      </c>
    </row>
    <row r="17" ht="17.25">
      <c r="A17" s="91" t="s">
        <v>3016</v>
      </c>
    </row>
    <row r="18" ht="34.5">
      <c r="A18" s="92" t="s">
        <v>3017</v>
      </c>
    </row>
    <row r="19" ht="34.5">
      <c r="A19" s="92" t="s">
        <v>3018</v>
      </c>
    </row>
    <row r="20" ht="51.75">
      <c r="A20" s="92" t="s">
        <v>3019</v>
      </c>
    </row>
    <row r="21" ht="86.25">
      <c r="A21" s="92" t="s">
        <v>3020</v>
      </c>
    </row>
    <row r="22" ht="51.75">
      <c r="A22" s="92" t="s">
        <v>3021</v>
      </c>
    </row>
    <row r="23" ht="34.5">
      <c r="A23" s="92" t="s">
        <v>3022</v>
      </c>
    </row>
    <row r="24" ht="17.25">
      <c r="A24" s="92" t="s">
        <v>3023</v>
      </c>
    </row>
    <row r="25" ht="17.25">
      <c r="A25" s="91" t="s">
        <v>3024</v>
      </c>
    </row>
    <row r="26" ht="51.75">
      <c r="A26" s="93" t="s">
        <v>3025</v>
      </c>
    </row>
    <row r="27" ht="17.25">
      <c r="A27" s="93" t="s">
        <v>3026</v>
      </c>
    </row>
    <row r="28" ht="17.25">
      <c r="A28" s="91" t="s">
        <v>3027</v>
      </c>
    </row>
    <row r="29" ht="34.5">
      <c r="A29" s="92" t="s">
        <v>3028</v>
      </c>
    </row>
    <row r="30" ht="34.5">
      <c r="A30" s="92" t="s">
        <v>3029</v>
      </c>
    </row>
    <row r="31" ht="34.5">
      <c r="A31" s="92" t="s">
        <v>3030</v>
      </c>
    </row>
    <row r="32" ht="34.5">
      <c r="A32" s="92" t="s">
        <v>3031</v>
      </c>
    </row>
    <row r="33" ht="17.25">
      <c r="A33" s="92"/>
    </row>
    <row r="34" ht="18.75">
      <c r="A34" s="88" t="s">
        <v>3032</v>
      </c>
    </row>
    <row r="35" ht="17.25">
      <c r="A35" s="91" t="s">
        <v>3033</v>
      </c>
    </row>
    <row r="36" ht="34.5">
      <c r="A36" s="92" t="s">
        <v>3034</v>
      </c>
    </row>
    <row r="37" ht="34.5">
      <c r="A37" s="92" t="s">
        <v>3035</v>
      </c>
    </row>
    <row r="38" ht="34.5">
      <c r="A38" s="92" t="s">
        <v>3036</v>
      </c>
    </row>
    <row r="39" ht="17.25">
      <c r="A39" s="92" t="s">
        <v>3037</v>
      </c>
    </row>
    <row r="40" ht="17.25">
      <c r="A40" s="92" t="s">
        <v>3038</v>
      </c>
    </row>
    <row r="41" ht="17.25">
      <c r="A41" s="91" t="s">
        <v>3039</v>
      </c>
    </row>
    <row r="42" ht="17.25">
      <c r="A42" s="92" t="s">
        <v>3040</v>
      </c>
    </row>
    <row r="43" ht="17.25">
      <c r="A43" s="93" t="s">
        <v>3041</v>
      </c>
    </row>
    <row r="44" ht="17.25">
      <c r="A44" s="91" t="s">
        <v>3042</v>
      </c>
    </row>
    <row r="45" ht="34.5">
      <c r="A45" s="93" t="s">
        <v>3043</v>
      </c>
    </row>
    <row r="46" ht="34.5">
      <c r="A46" s="92" t="s">
        <v>3044</v>
      </c>
    </row>
    <row r="47" ht="34.5">
      <c r="A47" s="92" t="s">
        <v>3045</v>
      </c>
    </row>
    <row r="48" ht="17.25">
      <c r="A48" s="92" t="s">
        <v>3046</v>
      </c>
    </row>
    <row r="49" ht="17.25">
      <c r="A49" s="93" t="s">
        <v>3047</v>
      </c>
    </row>
    <row r="50" ht="17.25">
      <c r="A50" s="91" t="s">
        <v>3048</v>
      </c>
    </row>
    <row r="51" ht="34.5">
      <c r="A51" s="93" t="s">
        <v>3049</v>
      </c>
    </row>
    <row r="52" ht="17.25">
      <c r="A52" s="92" t="s">
        <v>3050</v>
      </c>
    </row>
    <row r="53" ht="34.5">
      <c r="A53" s="93" t="s">
        <v>3051</v>
      </c>
    </row>
    <row r="54" ht="17.25">
      <c r="A54" s="91" t="s">
        <v>3052</v>
      </c>
    </row>
    <row r="55" ht="17.25">
      <c r="A55" s="93" t="s">
        <v>3053</v>
      </c>
    </row>
    <row r="56" ht="34.5">
      <c r="A56" s="92" t="s">
        <v>3054</v>
      </c>
    </row>
    <row r="57" ht="17.25">
      <c r="A57" s="92" t="s">
        <v>3055</v>
      </c>
    </row>
    <row r="58" ht="17.25">
      <c r="A58" s="92" t="s">
        <v>3056</v>
      </c>
    </row>
    <row r="59" ht="17.25">
      <c r="A59" s="91" t="s">
        <v>3057</v>
      </c>
    </row>
    <row r="60" ht="17.25">
      <c r="A60" s="92" t="s">
        <v>3058</v>
      </c>
    </row>
    <row r="61" ht="17.25">
      <c r="A61" s="94"/>
    </row>
    <row r="62" ht="18.75">
      <c r="A62" s="88" t="s">
        <v>3059</v>
      </c>
    </row>
    <row r="63" ht="17.25">
      <c r="A63" s="91" t="s">
        <v>3060</v>
      </c>
    </row>
    <row r="64" ht="34.5">
      <c r="A64" s="92" t="s">
        <v>3061</v>
      </c>
    </row>
    <row r="65" ht="17.25">
      <c r="A65" s="92" t="s">
        <v>3062</v>
      </c>
    </row>
    <row r="66" ht="34.5">
      <c r="A66" s="90" t="s">
        <v>3063</v>
      </c>
    </row>
    <row r="67" ht="34.5">
      <c r="A67" s="90" t="s">
        <v>3064</v>
      </c>
    </row>
    <row r="68" ht="34.5">
      <c r="A68" s="90" t="s">
        <v>3065</v>
      </c>
    </row>
    <row r="69" ht="17.25">
      <c r="A69" s="95" t="s">
        <v>3066</v>
      </c>
    </row>
    <row r="70" ht="51.75">
      <c r="A70" s="90" t="s">
        <v>3067</v>
      </c>
    </row>
    <row r="71" ht="17.25">
      <c r="A71" s="90" t="s">
        <v>3068</v>
      </c>
    </row>
    <row r="72" ht="17.25">
      <c r="A72" s="95" t="s">
        <v>3069</v>
      </c>
    </row>
    <row r="73" ht="17.25">
      <c r="A73" s="90" t="s">
        <v>3070</v>
      </c>
    </row>
    <row r="74" ht="17.25">
      <c r="A74" s="95" t="s">
        <v>3071</v>
      </c>
    </row>
    <row r="75" ht="34.5">
      <c r="A75" s="90" t="s">
        <v>3072</v>
      </c>
    </row>
    <row r="76" ht="17.25">
      <c r="A76" s="90" t="s">
        <v>3073</v>
      </c>
    </row>
    <row r="77" ht="51.75">
      <c r="A77" s="90" t="s">
        <v>3074</v>
      </c>
    </row>
    <row r="78" ht="17.25">
      <c r="A78" s="95" t="s">
        <v>3075</v>
      </c>
    </row>
    <row r="79" ht="17.25">
      <c r="A79" s="89" t="s">
        <v>3076</v>
      </c>
    </row>
    <row r="80" ht="17.25">
      <c r="A80" s="95" t="s">
        <v>3077</v>
      </c>
    </row>
    <row r="81" ht="34.5">
      <c r="A81" s="90" t="s">
        <v>3078</v>
      </c>
    </row>
    <row r="82" ht="34.5">
      <c r="A82" s="90" t="s">
        <v>3079</v>
      </c>
    </row>
    <row r="83" ht="34.5">
      <c r="A83" s="90" t="s">
        <v>3080</v>
      </c>
    </row>
    <row r="84" ht="34.5">
      <c r="A84" s="90" t="s">
        <v>3081</v>
      </c>
    </row>
    <row r="85" ht="34.5">
      <c r="A85" s="90" t="s">
        <v>3082</v>
      </c>
    </row>
    <row r="86" ht="17.25">
      <c r="A86" s="95" t="s">
        <v>3083</v>
      </c>
    </row>
    <row r="87" ht="17.25">
      <c r="A87" s="90" t="s">
        <v>3084</v>
      </c>
    </row>
    <row r="88" ht="34.5">
      <c r="A88" s="90" t="s">
        <v>3085</v>
      </c>
    </row>
    <row r="89" ht="17.25">
      <c r="A89" s="95" t="s">
        <v>3086</v>
      </c>
    </row>
    <row r="90" ht="34.5">
      <c r="A90" s="90" t="s">
        <v>3087</v>
      </c>
    </row>
    <row r="91" ht="17.25">
      <c r="A91" s="95" t="s">
        <v>3088</v>
      </c>
    </row>
    <row r="92" ht="17.25">
      <c r="A92" s="89" t="s">
        <v>3089</v>
      </c>
    </row>
    <row r="93" ht="17.25">
      <c r="A93" s="90" t="s">
        <v>3090</v>
      </c>
    </row>
    <row r="94" ht="17.25">
      <c r="A94" s="90"/>
    </row>
    <row r="95" ht="18.75">
      <c r="A95" s="88" t="s">
        <v>3091</v>
      </c>
    </row>
    <row r="96" ht="34.5">
      <c r="A96" s="89" t="s">
        <v>3092</v>
      </c>
    </row>
    <row r="97" ht="17.25">
      <c r="A97" s="89" t="s">
        <v>3093</v>
      </c>
    </row>
    <row r="98" ht="17.25">
      <c r="A98" s="95" t="s">
        <v>3094</v>
      </c>
    </row>
    <row r="99" ht="17.25">
      <c r="A99" s="87" t="s">
        <v>3095</v>
      </c>
    </row>
    <row r="100" ht="17.25">
      <c r="A100" s="90" t="s">
        <v>3096</v>
      </c>
    </row>
    <row r="101" ht="17.25">
      <c r="A101" s="90" t="s">
        <v>3097</v>
      </c>
    </row>
    <row r="102" ht="17.25">
      <c r="A102" s="90" t="s">
        <v>1902</v>
      </c>
    </row>
    <row r="103" ht="17.25">
      <c r="A103" s="90" t="s">
        <v>1903</v>
      </c>
    </row>
    <row r="104" ht="34.5">
      <c r="A104" s="90" t="s">
        <v>1904</v>
      </c>
    </row>
    <row r="105" ht="17.25">
      <c r="A105" s="87" t="s">
        <v>1905</v>
      </c>
    </row>
    <row r="106" ht="17.25">
      <c r="A106" s="90" t="s">
        <v>1906</v>
      </c>
    </row>
    <row r="107" ht="17.25">
      <c r="A107" s="90" t="s">
        <v>1907</v>
      </c>
    </row>
    <row r="108" ht="17.25">
      <c r="A108" s="90" t="s">
        <v>1908</v>
      </c>
    </row>
    <row r="109" ht="17.25">
      <c r="A109" s="90" t="s">
        <v>1909</v>
      </c>
    </row>
    <row r="110" ht="17.25">
      <c r="A110" s="90" t="s">
        <v>1910</v>
      </c>
    </row>
    <row r="111" ht="17.25">
      <c r="A111" s="90" t="s">
        <v>1911</v>
      </c>
    </row>
    <row r="112" ht="17.25">
      <c r="A112" s="95" t="s">
        <v>1912</v>
      </c>
    </row>
    <row r="113" ht="17.25">
      <c r="A113" s="90" t="s">
        <v>1913</v>
      </c>
    </row>
    <row r="114" ht="17.25">
      <c r="A114" s="87" t="s">
        <v>1914</v>
      </c>
    </row>
    <row r="115" ht="17.25">
      <c r="A115" s="90" t="s">
        <v>1915</v>
      </c>
    </row>
    <row r="116" ht="17.25">
      <c r="A116" s="90" t="s">
        <v>1916</v>
      </c>
    </row>
    <row r="117" ht="17.25">
      <c r="A117" s="87" t="s">
        <v>1917</v>
      </c>
    </row>
    <row r="118" ht="17.25">
      <c r="A118" s="90" t="s">
        <v>1918</v>
      </c>
    </row>
    <row r="119" ht="17.25">
      <c r="A119" s="90" t="s">
        <v>1919</v>
      </c>
    </row>
    <row r="120" ht="17.25">
      <c r="A120" s="90" t="s">
        <v>1920</v>
      </c>
    </row>
    <row r="121" ht="17.25">
      <c r="A121" s="95" t="s">
        <v>1921</v>
      </c>
    </row>
    <row r="122" ht="17.25">
      <c r="A122" s="87" t="s">
        <v>1922</v>
      </c>
    </row>
    <row r="123" ht="17.25">
      <c r="A123" s="87" t="s">
        <v>1923</v>
      </c>
    </row>
    <row r="124" ht="17.25">
      <c r="A124" s="90" t="s">
        <v>1924</v>
      </c>
    </row>
    <row r="125" ht="17.25">
      <c r="A125" s="90" t="s">
        <v>1925</v>
      </c>
    </row>
    <row r="126" ht="17.25">
      <c r="A126" s="90" t="s">
        <v>1926</v>
      </c>
    </row>
    <row r="127" ht="17.25">
      <c r="A127" s="90" t="s">
        <v>1927</v>
      </c>
    </row>
    <row r="128" ht="17.25">
      <c r="A128" s="90" t="s">
        <v>1928</v>
      </c>
    </row>
    <row r="129" ht="17.25">
      <c r="A129" s="95" t="s">
        <v>1929</v>
      </c>
    </row>
    <row r="130" ht="34.5">
      <c r="A130" s="90" t="s">
        <v>1930</v>
      </c>
    </row>
    <row r="131" ht="69">
      <c r="A131" s="90" t="s">
        <v>1931</v>
      </c>
    </row>
    <row r="132" ht="34.5">
      <c r="A132" s="90" t="s">
        <v>1932</v>
      </c>
    </row>
    <row r="133" ht="17.25">
      <c r="A133" s="95" t="s">
        <v>1933</v>
      </c>
    </row>
    <row r="134" ht="34.5">
      <c r="A134" s="87" t="s">
        <v>1934</v>
      </c>
    </row>
    <row r="135" ht="17.25">
      <c r="A135" s="87"/>
    </row>
    <row r="136" ht="18.75">
      <c r="A136" s="88" t="s">
        <v>1935</v>
      </c>
    </row>
    <row r="137" ht="17.25">
      <c r="A137" s="90" t="s">
        <v>1936</v>
      </c>
    </row>
    <row r="138" ht="34.5">
      <c r="A138" s="92" t="s">
        <v>1937</v>
      </c>
    </row>
    <row r="139" ht="34.5">
      <c r="A139" s="92" t="s">
        <v>1938</v>
      </c>
    </row>
    <row r="140" ht="17.25">
      <c r="A140" s="91" t="s">
        <v>1939</v>
      </c>
    </row>
    <row r="141" ht="17.25">
      <c r="A141" s="96" t="s">
        <v>1940</v>
      </c>
    </row>
    <row r="142" ht="34.5">
      <c r="A142" s="93" t="s">
        <v>1941</v>
      </c>
    </row>
    <row r="143" ht="17.25">
      <c r="A143" s="92" t="s">
        <v>1942</v>
      </c>
    </row>
    <row r="144" ht="17.25">
      <c r="A144" s="92" t="s">
        <v>1943</v>
      </c>
    </row>
    <row r="145" ht="17.25">
      <c r="A145" s="96" t="s">
        <v>1944</v>
      </c>
    </row>
    <row r="146" ht="17.25">
      <c r="A146" s="91" t="s">
        <v>1945</v>
      </c>
    </row>
    <row r="147" ht="17.25">
      <c r="A147" s="96" t="s">
        <v>1946</v>
      </c>
    </row>
    <row r="148" ht="17.25">
      <c r="A148" s="92" t="s">
        <v>1947</v>
      </c>
    </row>
    <row r="149" ht="17.25">
      <c r="A149" s="92" t="s">
        <v>1948</v>
      </c>
    </row>
    <row r="150" ht="17.25">
      <c r="A150" s="92" t="s">
        <v>1949</v>
      </c>
    </row>
    <row r="151" ht="34.5">
      <c r="A151" s="96" t="s">
        <v>1950</v>
      </c>
    </row>
    <row r="152" ht="17.25">
      <c r="A152" s="91" t="s">
        <v>1951</v>
      </c>
    </row>
    <row r="153" ht="17.25">
      <c r="A153" s="92" t="s">
        <v>1952</v>
      </c>
    </row>
    <row r="154" ht="17.25">
      <c r="A154" s="92" t="s">
        <v>1953</v>
      </c>
    </row>
    <row r="155" ht="17.25">
      <c r="A155" s="92" t="s">
        <v>1954</v>
      </c>
    </row>
    <row r="156" ht="17.25">
      <c r="A156" s="92" t="s">
        <v>1955</v>
      </c>
    </row>
    <row r="157" ht="34.5">
      <c r="A157" s="92" t="s">
        <v>1956</v>
      </c>
    </row>
    <row r="158" ht="34.5">
      <c r="A158" s="92" t="s">
        <v>1957</v>
      </c>
    </row>
    <row r="159" ht="17.25">
      <c r="A159" s="91" t="s">
        <v>1958</v>
      </c>
    </row>
    <row r="160" ht="34.5">
      <c r="A160" s="92" t="s">
        <v>1959</v>
      </c>
    </row>
    <row r="161" ht="34.5">
      <c r="A161" s="92" t="s">
        <v>1960</v>
      </c>
    </row>
    <row r="162" ht="17.25">
      <c r="A162" s="92" t="s">
        <v>1961</v>
      </c>
    </row>
    <row r="163" ht="17.25">
      <c r="A163" s="91" t="s">
        <v>1962</v>
      </c>
    </row>
    <row r="164" ht="34.5">
      <c r="A164" s="93" t="s">
        <v>566</v>
      </c>
    </row>
    <row r="165" ht="34.5">
      <c r="A165" s="92" t="s">
        <v>1963</v>
      </c>
    </row>
    <row r="166" ht="17.25">
      <c r="A166" s="91" t="s">
        <v>1964</v>
      </c>
    </row>
    <row r="167" ht="17.25">
      <c r="A167" s="92" t="s">
        <v>1965</v>
      </c>
    </row>
    <row r="168" ht="17.25">
      <c r="A168" s="91" t="s">
        <v>1966</v>
      </c>
    </row>
    <row r="169" ht="17.25">
      <c r="A169" s="93" t="s">
        <v>1967</v>
      </c>
    </row>
    <row r="170" ht="17.25">
      <c r="A170" s="93"/>
    </row>
    <row r="171" ht="17.25">
      <c r="A171" s="93"/>
    </row>
    <row r="172" ht="17.25">
      <c r="A172" s="93"/>
    </row>
    <row r="173" ht="17.25">
      <c r="A173" s="93"/>
    </row>
    <row r="174" ht="17.25">
      <c r="A174" s="93"/>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10.xml><?xml version="1.0" encoding="utf-8"?>
<worksheet xmlns="http://schemas.openxmlformats.org/spreadsheetml/2006/main" xmlns:r="http://schemas.openxmlformats.org/officeDocument/2006/relationships">
  <sheetPr>
    <tabColor theme="3"/>
  </sheetPr>
  <dimension ref="A1:O152"/>
  <sheetViews>
    <sheetView zoomScalePageLayoutView="0" workbookViewId="0" topLeftCell="A16">
      <selection activeCell="K29" sqref="K29"/>
    </sheetView>
  </sheetViews>
  <sheetFormatPr defaultColWidth="11.421875" defaultRowHeight="15"/>
  <cols>
    <col min="1" max="1" width="5.8515625" style="134" customWidth="1"/>
    <col min="2" max="2" width="17.00390625" style="134" customWidth="1"/>
    <col min="3" max="3" width="19.421875" style="134" customWidth="1"/>
    <col min="4" max="4" width="12.7109375" style="134" customWidth="1"/>
    <col min="5" max="5" width="12.421875" style="134" customWidth="1"/>
    <col min="6" max="6" width="12.28125" style="134" customWidth="1"/>
    <col min="7" max="8" width="10.8515625" style="134" customWidth="1"/>
    <col min="9" max="9" width="12.57421875" style="134" customWidth="1"/>
    <col min="10" max="10" width="11.28125" style="134" customWidth="1"/>
    <col min="11" max="12" width="12.421875" style="134" customWidth="1"/>
    <col min="13" max="13" width="14.00390625" style="134" customWidth="1"/>
    <col min="14" max="16384" width="11.421875" style="134" customWidth="1"/>
  </cols>
  <sheetData>
    <row r="1" spans="1:13" s="224" customFormat="1" ht="20.25" customHeight="1">
      <c r="A1" s="295"/>
      <c r="B1" s="296" t="s">
        <v>1040</v>
      </c>
      <c r="C1" s="297"/>
      <c r="D1" s="297"/>
      <c r="E1" s="297"/>
      <c r="F1" s="297"/>
      <c r="G1" s="297"/>
      <c r="H1" s="297"/>
      <c r="I1" s="297"/>
      <c r="J1" s="297"/>
      <c r="K1" s="297"/>
      <c r="L1" s="297"/>
      <c r="M1" s="297"/>
    </row>
    <row r="2" ht="12.75">
      <c r="A2" s="135"/>
    </row>
    <row r="3" spans="1:5" ht="12.75">
      <c r="A3" s="135"/>
      <c r="B3" s="136" t="s">
        <v>1224</v>
      </c>
      <c r="C3" s="298" t="s">
        <v>2685</v>
      </c>
      <c r="D3" s="143"/>
      <c r="E3" s="225"/>
    </row>
    <row r="4" spans="1:3" ht="12.75">
      <c r="A4" s="135"/>
      <c r="B4" s="136" t="s">
        <v>1223</v>
      </c>
      <c r="C4" s="299" t="str">
        <f>'D1.Overview'!C4</f>
        <v>31/03/2018</v>
      </c>
    </row>
    <row r="5" ht="12.75">
      <c r="A5" s="135"/>
    </row>
    <row r="6" spans="1:13" s="224" customFormat="1" ht="20.25" customHeight="1">
      <c r="A6" s="295">
        <v>5</v>
      </c>
      <c r="B6" s="296" t="s">
        <v>1222</v>
      </c>
      <c r="C6" s="297"/>
      <c r="D6" s="297"/>
      <c r="E6" s="297"/>
      <c r="F6" s="297"/>
      <c r="G6" s="297"/>
      <c r="H6" s="297"/>
      <c r="I6" s="297"/>
      <c r="J6" s="297"/>
      <c r="K6" s="297"/>
      <c r="L6" s="297"/>
      <c r="M6" s="297"/>
    </row>
    <row r="7" ht="12.75">
      <c r="A7" s="166"/>
    </row>
    <row r="8" ht="12.75">
      <c r="A8" s="166"/>
    </row>
    <row r="9" spans="1:3" s="166" customFormat="1" ht="12.75">
      <c r="A9" s="177" t="s">
        <v>1221</v>
      </c>
      <c r="B9" s="154" t="s">
        <v>1220</v>
      </c>
      <c r="C9" s="167"/>
    </row>
    <row r="10" spans="1:3" s="166" customFormat="1" ht="12.75">
      <c r="A10" s="177"/>
      <c r="B10" s="167"/>
      <c r="C10" s="167"/>
    </row>
    <row r="11" spans="1:3" s="166" customFormat="1" ht="30" customHeight="1">
      <c r="A11" s="177"/>
      <c r="C11" s="378" t="s">
        <v>1219</v>
      </c>
    </row>
    <row r="12" spans="1:3" s="166" customFormat="1" ht="12.75">
      <c r="A12" s="177"/>
      <c r="B12" s="300" t="s">
        <v>1146</v>
      </c>
      <c r="C12" s="445"/>
    </row>
    <row r="13" spans="1:3" s="166" customFormat="1" ht="12.75">
      <c r="A13" s="177"/>
      <c r="B13" s="300" t="s">
        <v>1145</v>
      </c>
      <c r="C13" s="445"/>
    </row>
    <row r="14" spans="1:3" s="166" customFormat="1" ht="12.75">
      <c r="A14" s="177"/>
      <c r="B14" s="380" t="s">
        <v>1144</v>
      </c>
      <c r="C14" s="446"/>
    </row>
    <row r="15" spans="1:3" s="166" customFormat="1" ht="12.75">
      <c r="A15" s="177"/>
      <c r="B15" s="382" t="s">
        <v>1143</v>
      </c>
      <c r="C15" s="285"/>
    </row>
    <row r="16" spans="1:3" s="166" customFormat="1" ht="12.75">
      <c r="A16" s="177"/>
      <c r="B16" s="382" t="s">
        <v>1142</v>
      </c>
      <c r="C16" s="285"/>
    </row>
    <row r="17" spans="1:3" s="166" customFormat="1" ht="12.75">
      <c r="A17" s="177"/>
      <c r="B17" s="382" t="s">
        <v>1141</v>
      </c>
      <c r="C17" s="285"/>
    </row>
    <row r="18" spans="1:3" s="166" customFormat="1" ht="12.75">
      <c r="A18" s="177"/>
      <c r="B18" s="498" t="s">
        <v>1218</v>
      </c>
      <c r="C18" s="384"/>
    </row>
    <row r="19" spans="1:3" s="166" customFormat="1" ht="12.75">
      <c r="A19" s="177"/>
      <c r="B19" s="422" t="s">
        <v>1217</v>
      </c>
      <c r="C19" s="379"/>
    </row>
    <row r="20" spans="1:3" s="170" customFormat="1" ht="12.75">
      <c r="A20" s="324"/>
      <c r="B20" s="167"/>
      <c r="C20" s="167"/>
    </row>
    <row r="21" spans="1:3" s="170" customFormat="1" ht="12.75">
      <c r="A21" s="324"/>
      <c r="B21" s="167"/>
      <c r="C21" s="167"/>
    </row>
    <row r="22" spans="1:3" s="166" customFormat="1" ht="12.75">
      <c r="A22" s="177"/>
      <c r="B22" s="167"/>
      <c r="C22" s="167"/>
    </row>
    <row r="23" spans="1:13" s="166" customFormat="1" ht="12.75">
      <c r="A23" s="177" t="s">
        <v>1216</v>
      </c>
      <c r="B23" s="151" t="s">
        <v>1215</v>
      </c>
      <c r="D23" s="170"/>
      <c r="E23" s="170"/>
      <c r="F23" s="170"/>
      <c r="G23" s="170"/>
      <c r="H23" s="170"/>
      <c r="I23" s="170"/>
      <c r="J23" s="170"/>
      <c r="K23" s="170"/>
      <c r="L23" s="170"/>
      <c r="M23" s="170"/>
    </row>
    <row r="24" s="166" customFormat="1" ht="12.75">
      <c r="A24" s="177"/>
    </row>
    <row r="25" spans="1:15" s="181" customFormat="1" ht="63.75">
      <c r="A25" s="447"/>
      <c r="B25" s="180"/>
      <c r="C25" s="180"/>
      <c r="D25" s="448" t="s">
        <v>1214</v>
      </c>
      <c r="E25" s="448" t="s">
        <v>1213</v>
      </c>
      <c r="F25" s="448" t="s">
        <v>1212</v>
      </c>
      <c r="G25" s="448" t="s">
        <v>1211</v>
      </c>
      <c r="H25" s="448" t="s">
        <v>1210</v>
      </c>
      <c r="I25" s="448" t="s">
        <v>1209</v>
      </c>
      <c r="J25" s="448" t="s">
        <v>1208</v>
      </c>
      <c r="K25" s="448" t="s">
        <v>1207</v>
      </c>
      <c r="L25" s="449" t="s">
        <v>1206</v>
      </c>
      <c r="M25" s="449" t="s">
        <v>1205</v>
      </c>
      <c r="N25" s="448" t="s">
        <v>2735</v>
      </c>
      <c r="O25" s="448" t="s">
        <v>1076</v>
      </c>
    </row>
    <row r="26" spans="1:15" s="166" customFormat="1" ht="12.75">
      <c r="A26" s="177"/>
      <c r="B26" s="330" t="s">
        <v>1196</v>
      </c>
      <c r="C26" s="331" t="s">
        <v>2734</v>
      </c>
      <c r="D26" s="261"/>
      <c r="E26" s="261"/>
      <c r="F26" s="261"/>
      <c r="G26" s="261"/>
      <c r="H26" s="261"/>
      <c r="I26" s="261"/>
      <c r="J26" s="261"/>
      <c r="K26" s="261"/>
      <c r="L26" s="261"/>
      <c r="M26" s="261"/>
      <c r="N26" s="261"/>
      <c r="O26" s="261"/>
    </row>
    <row r="27" spans="1:15" s="166" customFormat="1" ht="12.75">
      <c r="A27" s="177"/>
      <c r="B27" s="333"/>
      <c r="C27" s="342" t="s">
        <v>1204</v>
      </c>
      <c r="D27" s="262"/>
      <c r="E27" s="262"/>
      <c r="F27" s="262"/>
      <c r="G27" s="262"/>
      <c r="H27" s="262"/>
      <c r="I27" s="262"/>
      <c r="J27" s="262"/>
      <c r="K27" s="262"/>
      <c r="L27" s="262"/>
      <c r="M27" s="262"/>
      <c r="N27" s="262"/>
      <c r="O27" s="262"/>
    </row>
    <row r="28" spans="1:15" s="166" customFormat="1" ht="12.75">
      <c r="A28" s="177"/>
      <c r="B28" s="336"/>
      <c r="C28" s="343" t="s">
        <v>1192</v>
      </c>
      <c r="D28" s="263"/>
      <c r="E28" s="263"/>
      <c r="F28" s="263"/>
      <c r="G28" s="263"/>
      <c r="H28" s="263"/>
      <c r="I28" s="263"/>
      <c r="J28" s="263"/>
      <c r="K28" s="263"/>
      <c r="L28" s="263"/>
      <c r="M28" s="263"/>
      <c r="N28" s="263"/>
      <c r="O28" s="263"/>
    </row>
    <row r="29" spans="1:15" s="166" customFormat="1" ht="12.75">
      <c r="A29" s="177"/>
      <c r="B29" s="333" t="s">
        <v>1194</v>
      </c>
      <c r="C29" s="331" t="s">
        <v>1203</v>
      </c>
      <c r="D29" s="261"/>
      <c r="E29" s="261"/>
      <c r="F29" s="261"/>
      <c r="G29" s="261"/>
      <c r="H29" s="261"/>
      <c r="I29" s="261"/>
      <c r="J29" s="261"/>
      <c r="K29" s="261"/>
      <c r="L29" s="261"/>
      <c r="M29" s="261"/>
      <c r="N29" s="261"/>
      <c r="O29" s="261"/>
    </row>
    <row r="30" spans="1:15" s="166" customFormat="1" ht="12.75">
      <c r="A30" s="177"/>
      <c r="B30" s="333"/>
      <c r="C30" s="342"/>
      <c r="D30" s="262"/>
      <c r="E30" s="262"/>
      <c r="F30" s="262"/>
      <c r="G30" s="262"/>
      <c r="H30" s="262"/>
      <c r="I30" s="262"/>
      <c r="J30" s="262"/>
      <c r="K30" s="262"/>
      <c r="L30" s="262"/>
      <c r="M30" s="262"/>
      <c r="N30" s="262"/>
      <c r="O30" s="262"/>
    </row>
    <row r="31" spans="1:15" s="166" customFormat="1" ht="12.75">
      <c r="A31" s="177"/>
      <c r="B31" s="333" t="s">
        <v>1202</v>
      </c>
      <c r="C31" s="343" t="s">
        <v>1192</v>
      </c>
      <c r="D31" s="263"/>
      <c r="E31" s="263"/>
      <c r="F31" s="263"/>
      <c r="G31" s="263"/>
      <c r="H31" s="263"/>
      <c r="I31" s="263"/>
      <c r="J31" s="263"/>
      <c r="K31" s="263"/>
      <c r="L31" s="263"/>
      <c r="M31" s="263"/>
      <c r="N31" s="263"/>
      <c r="O31" s="263"/>
    </row>
    <row r="32" spans="1:15" s="166" customFormat="1" ht="12.75">
      <c r="A32" s="177"/>
      <c r="B32" s="344" t="s">
        <v>2735</v>
      </c>
      <c r="C32" s="320"/>
      <c r="D32" s="147"/>
      <c r="E32" s="147"/>
      <c r="F32" s="147"/>
      <c r="G32" s="147"/>
      <c r="H32" s="147"/>
      <c r="I32" s="147"/>
      <c r="J32" s="147"/>
      <c r="K32" s="147"/>
      <c r="L32" s="147"/>
      <c r="M32" s="147"/>
      <c r="N32" s="147"/>
      <c r="O32" s="147"/>
    </row>
    <row r="33" s="166" customFormat="1" ht="12.75">
      <c r="A33" s="177"/>
    </row>
    <row r="34" s="166" customFormat="1" ht="12.75">
      <c r="A34" s="177"/>
    </row>
    <row r="35" spans="1:7" s="166" customFormat="1" ht="12.75">
      <c r="A35" s="177" t="s">
        <v>1201</v>
      </c>
      <c r="B35" s="142" t="s">
        <v>1200</v>
      </c>
      <c r="C35" s="134"/>
      <c r="D35" s="134"/>
      <c r="E35" s="134"/>
      <c r="F35" s="134"/>
      <c r="G35" s="134"/>
    </row>
    <row r="36" spans="1:7" s="166" customFormat="1" ht="12.75">
      <c r="A36" s="177"/>
      <c r="B36" s="134"/>
      <c r="C36" s="134"/>
      <c r="D36" s="134"/>
      <c r="E36" s="134"/>
      <c r="F36" s="134"/>
      <c r="G36" s="134"/>
    </row>
    <row r="37" spans="1:7" s="166" customFormat="1" ht="12.75">
      <c r="A37" s="177"/>
      <c r="B37" s="134"/>
      <c r="C37" s="134"/>
      <c r="D37" s="448" t="s">
        <v>1199</v>
      </c>
      <c r="E37" s="448" t="s">
        <v>1198</v>
      </c>
      <c r="F37" s="448" t="s">
        <v>1197</v>
      </c>
      <c r="G37" s="448" t="s">
        <v>2735</v>
      </c>
    </row>
    <row r="38" spans="1:7" s="166" customFormat="1" ht="12.75">
      <c r="A38" s="177"/>
      <c r="B38" s="330" t="s">
        <v>1196</v>
      </c>
      <c r="C38" s="331" t="s">
        <v>2734</v>
      </c>
      <c r="D38" s="261"/>
      <c r="E38" s="261"/>
      <c r="F38" s="261"/>
      <c r="G38" s="261"/>
    </row>
    <row r="39" spans="1:7" s="166" customFormat="1" ht="12.75">
      <c r="A39" s="177"/>
      <c r="B39" s="333"/>
      <c r="C39" s="342" t="s">
        <v>1195</v>
      </c>
      <c r="D39" s="262"/>
      <c r="E39" s="262"/>
      <c r="F39" s="262"/>
      <c r="G39" s="262"/>
    </row>
    <row r="40" spans="1:7" s="166" customFormat="1" ht="12.75">
      <c r="A40" s="177"/>
      <c r="B40" s="336"/>
      <c r="C40" s="343" t="s">
        <v>1192</v>
      </c>
      <c r="D40" s="263"/>
      <c r="E40" s="263"/>
      <c r="F40" s="263"/>
      <c r="G40" s="263"/>
    </row>
    <row r="41" spans="1:7" s="166" customFormat="1" ht="12.75">
      <c r="A41" s="177"/>
      <c r="B41" s="330" t="s">
        <v>1194</v>
      </c>
      <c r="C41" s="331" t="s">
        <v>1192</v>
      </c>
      <c r="D41" s="261"/>
      <c r="E41" s="261"/>
      <c r="F41" s="261"/>
      <c r="G41" s="261"/>
    </row>
    <row r="42" spans="1:7" s="166" customFormat="1" ht="12.75">
      <c r="A42" s="177"/>
      <c r="B42" s="333"/>
      <c r="C42" s="342" t="s">
        <v>1192</v>
      </c>
      <c r="D42" s="262"/>
      <c r="E42" s="262"/>
      <c r="F42" s="262"/>
      <c r="G42" s="262"/>
    </row>
    <row r="43" spans="1:7" s="166" customFormat="1" ht="12.75">
      <c r="A43" s="177"/>
      <c r="B43" s="333" t="s">
        <v>1193</v>
      </c>
      <c r="C43" s="343" t="s">
        <v>1192</v>
      </c>
      <c r="D43" s="263"/>
      <c r="E43" s="263"/>
      <c r="F43" s="263"/>
      <c r="G43" s="263"/>
    </row>
    <row r="44" spans="1:7" s="166" customFormat="1" ht="12.75">
      <c r="A44" s="177"/>
      <c r="B44" s="344" t="s">
        <v>2735</v>
      </c>
      <c r="C44" s="315"/>
      <c r="D44" s="147"/>
      <c r="E44" s="147"/>
      <c r="F44" s="147"/>
      <c r="G44" s="147"/>
    </row>
    <row r="45" spans="1:13" s="166" customFormat="1" ht="12.75">
      <c r="A45" s="177"/>
      <c r="B45" s="134"/>
      <c r="C45" s="134"/>
      <c r="D45" s="134"/>
      <c r="E45" s="134"/>
      <c r="F45" s="134"/>
      <c r="G45" s="134"/>
      <c r="H45" s="134"/>
      <c r="I45" s="134"/>
      <c r="J45" s="134"/>
      <c r="K45" s="134"/>
      <c r="L45" s="134"/>
      <c r="M45" s="134"/>
    </row>
    <row r="46" spans="1:13" s="166" customFormat="1" ht="12.75">
      <c r="A46" s="177"/>
      <c r="C46" s="134"/>
      <c r="D46" s="134"/>
      <c r="E46" s="134"/>
      <c r="F46" s="134"/>
      <c r="G46" s="134"/>
      <c r="H46" s="134"/>
      <c r="I46" s="134"/>
      <c r="J46" s="134"/>
      <c r="K46" s="134"/>
      <c r="L46" s="134"/>
      <c r="M46" s="134"/>
    </row>
    <row r="47" spans="1:13" s="166" customFormat="1" ht="12.75">
      <c r="A47" s="177" t="s">
        <v>1191</v>
      </c>
      <c r="B47" s="142" t="s">
        <v>1190</v>
      </c>
      <c r="C47" s="134"/>
      <c r="D47" s="134"/>
      <c r="E47" s="134"/>
      <c r="F47" s="134"/>
      <c r="G47" s="134"/>
      <c r="H47" s="134"/>
      <c r="I47" s="134"/>
      <c r="J47" s="134"/>
      <c r="K47" s="134"/>
      <c r="L47" s="134"/>
      <c r="M47" s="134"/>
    </row>
    <row r="48" spans="1:13" s="166" customFormat="1" ht="25.5">
      <c r="A48" s="177"/>
      <c r="B48" s="134"/>
      <c r="D48" s="340" t="s">
        <v>1048</v>
      </c>
      <c r="E48" s="340" t="s">
        <v>1076</v>
      </c>
      <c r="F48" s="134"/>
      <c r="G48" s="134"/>
      <c r="H48" s="134"/>
      <c r="I48" s="134"/>
      <c r="J48" s="134"/>
      <c r="K48" s="134"/>
      <c r="L48" s="134"/>
      <c r="M48" s="134"/>
    </row>
    <row r="49" spans="1:13" s="166" customFormat="1" ht="12.75">
      <c r="A49" s="177"/>
      <c r="B49" s="397" t="s">
        <v>2690</v>
      </c>
      <c r="C49" s="398"/>
      <c r="D49" s="261"/>
      <c r="E49" s="261"/>
      <c r="F49" s="134"/>
      <c r="G49" s="134"/>
      <c r="H49" s="134"/>
      <c r="I49" s="134"/>
      <c r="J49" s="134"/>
      <c r="K49" s="134"/>
      <c r="L49" s="134"/>
      <c r="M49" s="134"/>
    </row>
    <row r="50" spans="1:13" s="166" customFormat="1" ht="12.75">
      <c r="A50" s="177"/>
      <c r="B50" s="399" t="s">
        <v>2691</v>
      </c>
      <c r="C50" s="400"/>
      <c r="D50" s="262"/>
      <c r="E50" s="262"/>
      <c r="F50" s="134"/>
      <c r="G50" s="134"/>
      <c r="H50" s="134"/>
      <c r="I50" s="134"/>
      <c r="J50" s="134"/>
      <c r="K50" s="134"/>
      <c r="L50" s="134"/>
      <c r="M50" s="134"/>
    </row>
    <row r="51" spans="1:13" s="166" customFormat="1" ht="12.75">
      <c r="A51" s="177"/>
      <c r="B51" s="399" t="s">
        <v>2692</v>
      </c>
      <c r="C51" s="400"/>
      <c r="D51" s="262"/>
      <c r="E51" s="262"/>
      <c r="F51" s="134"/>
      <c r="G51" s="134"/>
      <c r="H51" s="134"/>
      <c r="I51" s="134"/>
      <c r="J51" s="134"/>
      <c r="K51" s="134"/>
      <c r="L51" s="134"/>
      <c r="M51" s="134"/>
    </row>
    <row r="52" spans="1:13" s="166" customFormat="1" ht="12.75">
      <c r="A52" s="177"/>
      <c r="B52" s="399" t="s">
        <v>1189</v>
      </c>
      <c r="C52" s="400"/>
      <c r="D52" s="262"/>
      <c r="E52" s="262"/>
      <c r="F52" s="134"/>
      <c r="G52" s="134"/>
      <c r="H52" s="134"/>
      <c r="I52" s="134"/>
      <c r="J52" s="134"/>
      <c r="K52" s="134"/>
      <c r="L52" s="134"/>
      <c r="M52" s="134"/>
    </row>
    <row r="53" spans="1:13" s="166" customFormat="1" ht="12.75">
      <c r="A53" s="177"/>
      <c r="B53" s="399" t="s">
        <v>2694</v>
      </c>
      <c r="C53" s="400"/>
      <c r="D53" s="262"/>
      <c r="E53" s="262"/>
      <c r="F53" s="160"/>
      <c r="G53" s="160"/>
      <c r="H53" s="160"/>
      <c r="I53" s="160"/>
      <c r="J53" s="160"/>
      <c r="K53" s="160"/>
      <c r="L53" s="160"/>
      <c r="M53" s="160"/>
    </row>
    <row r="54" spans="1:13" s="166" customFormat="1" ht="12.75">
      <c r="A54" s="177"/>
      <c r="B54" s="399" t="s">
        <v>2695</v>
      </c>
      <c r="C54" s="400"/>
      <c r="D54" s="262"/>
      <c r="E54" s="262"/>
      <c r="F54" s="134"/>
      <c r="G54" s="134"/>
      <c r="H54" s="134"/>
      <c r="I54" s="134"/>
      <c r="J54" s="134"/>
      <c r="K54" s="134"/>
      <c r="L54" s="134"/>
      <c r="M54" s="134"/>
    </row>
    <row r="55" spans="1:13" s="166" customFormat="1" ht="12.75">
      <c r="A55" s="177"/>
      <c r="B55" s="399" t="s">
        <v>2696</v>
      </c>
      <c r="C55" s="400"/>
      <c r="D55" s="262"/>
      <c r="E55" s="262"/>
      <c r="F55" s="134"/>
      <c r="G55" s="134"/>
      <c r="H55" s="134"/>
      <c r="I55" s="134"/>
      <c r="J55" s="134"/>
      <c r="K55" s="134"/>
      <c r="L55" s="134"/>
      <c r="M55" s="134"/>
    </row>
    <row r="56" spans="1:13" s="166" customFormat="1" ht="12.75">
      <c r="A56" s="177"/>
      <c r="B56" s="399" t="s">
        <v>1188</v>
      </c>
      <c r="C56" s="400"/>
      <c r="D56" s="262"/>
      <c r="E56" s="262"/>
      <c r="F56" s="134"/>
      <c r="G56" s="134"/>
      <c r="H56" s="134"/>
      <c r="I56" s="134"/>
      <c r="J56" s="134"/>
      <c r="K56" s="134"/>
      <c r="L56" s="134"/>
      <c r="M56" s="134"/>
    </row>
    <row r="57" spans="1:13" s="166" customFormat="1" ht="12.75">
      <c r="A57" s="177"/>
      <c r="B57" s="399" t="s">
        <v>2698</v>
      </c>
      <c r="C57" s="400"/>
      <c r="D57" s="262"/>
      <c r="E57" s="262"/>
      <c r="F57" s="134"/>
      <c r="G57" s="134"/>
      <c r="H57" s="134"/>
      <c r="I57" s="134"/>
      <c r="J57" s="134"/>
      <c r="K57" s="134"/>
      <c r="L57" s="134"/>
      <c r="M57" s="134"/>
    </row>
    <row r="58" spans="1:13" s="166" customFormat="1" ht="12.75">
      <c r="A58" s="177"/>
      <c r="B58" s="399" t="s">
        <v>1187</v>
      </c>
      <c r="C58" s="400"/>
      <c r="D58" s="262"/>
      <c r="E58" s="262"/>
      <c r="F58" s="134"/>
      <c r="G58" s="134"/>
      <c r="H58" s="134"/>
      <c r="I58" s="134"/>
      <c r="J58" s="134"/>
      <c r="K58" s="134"/>
      <c r="L58" s="134"/>
      <c r="M58" s="134"/>
    </row>
    <row r="59" spans="1:13" s="166" customFormat="1" ht="12.75">
      <c r="A59" s="177"/>
      <c r="B59" s="399" t="s">
        <v>2700</v>
      </c>
      <c r="C59" s="400"/>
      <c r="D59" s="262"/>
      <c r="E59" s="262"/>
      <c r="F59" s="134"/>
      <c r="G59" s="134"/>
      <c r="H59" s="134"/>
      <c r="I59" s="134"/>
      <c r="J59" s="134"/>
      <c r="K59" s="134"/>
      <c r="L59" s="134"/>
      <c r="M59" s="134"/>
    </row>
    <row r="60" spans="1:13" s="166" customFormat="1" ht="12.75">
      <c r="A60" s="177"/>
      <c r="B60" s="399" t="s">
        <v>1186</v>
      </c>
      <c r="C60" s="400"/>
      <c r="D60" s="262"/>
      <c r="E60" s="262"/>
      <c r="F60" s="134"/>
      <c r="G60" s="134"/>
      <c r="H60" s="134"/>
      <c r="I60" s="134"/>
      <c r="J60" s="134"/>
      <c r="K60" s="134"/>
      <c r="L60" s="134"/>
      <c r="M60" s="134"/>
    </row>
    <row r="61" spans="1:13" s="166" customFormat="1" ht="12.75">
      <c r="A61" s="177"/>
      <c r="B61" s="399" t="s">
        <v>1185</v>
      </c>
      <c r="C61" s="400"/>
      <c r="D61" s="262"/>
      <c r="E61" s="262"/>
      <c r="F61" s="134"/>
      <c r="G61" s="134"/>
      <c r="H61" s="134"/>
      <c r="I61" s="134"/>
      <c r="J61" s="134"/>
      <c r="K61" s="134"/>
      <c r="L61" s="134"/>
      <c r="M61" s="134"/>
    </row>
    <row r="62" spans="1:13" s="166" customFormat="1" ht="12.75">
      <c r="A62" s="177"/>
      <c r="B62" s="399" t="s">
        <v>1184</v>
      </c>
      <c r="C62" s="400"/>
      <c r="D62" s="262"/>
      <c r="E62" s="262"/>
      <c r="F62" s="134"/>
      <c r="G62" s="134"/>
      <c r="H62" s="134"/>
      <c r="I62" s="134"/>
      <c r="J62" s="134"/>
      <c r="K62" s="134"/>
      <c r="L62" s="134"/>
      <c r="M62" s="134"/>
    </row>
    <row r="63" spans="1:13" s="166" customFormat="1" ht="12.75">
      <c r="A63" s="177"/>
      <c r="B63" s="399" t="s">
        <v>2704</v>
      </c>
      <c r="C63" s="400"/>
      <c r="D63" s="262"/>
      <c r="E63" s="262"/>
      <c r="F63" s="134"/>
      <c r="G63" s="134"/>
      <c r="H63" s="134"/>
      <c r="I63" s="134"/>
      <c r="J63" s="134"/>
      <c r="K63" s="134"/>
      <c r="L63" s="134"/>
      <c r="M63" s="134"/>
    </row>
    <row r="64" spans="1:13" s="166" customFormat="1" ht="12.75">
      <c r="A64" s="177"/>
      <c r="B64" s="399" t="s">
        <v>2705</v>
      </c>
      <c r="C64" s="400"/>
      <c r="D64" s="262"/>
      <c r="E64" s="262"/>
      <c r="F64" s="134"/>
      <c r="G64" s="134"/>
      <c r="H64" s="134"/>
      <c r="I64" s="134"/>
      <c r="J64" s="134"/>
      <c r="K64" s="134"/>
      <c r="L64" s="134"/>
      <c r="M64" s="134"/>
    </row>
    <row r="65" spans="1:13" s="166" customFormat="1" ht="12.75">
      <c r="A65" s="177"/>
      <c r="B65" s="399" t="s">
        <v>1183</v>
      </c>
      <c r="C65" s="400"/>
      <c r="D65" s="262"/>
      <c r="E65" s="262"/>
      <c r="F65" s="134"/>
      <c r="G65" s="134"/>
      <c r="H65" s="134"/>
      <c r="I65" s="134"/>
      <c r="J65" s="134"/>
      <c r="K65" s="134"/>
      <c r="L65" s="134"/>
      <c r="M65" s="134"/>
    </row>
    <row r="66" spans="1:13" s="166" customFormat="1" ht="12.75">
      <c r="A66" s="177"/>
      <c r="B66" s="399" t="s">
        <v>2707</v>
      </c>
      <c r="C66" s="400"/>
      <c r="D66" s="262"/>
      <c r="E66" s="262"/>
      <c r="F66" s="134"/>
      <c r="G66" s="134"/>
      <c r="H66" s="134"/>
      <c r="I66" s="134"/>
      <c r="J66" s="134"/>
      <c r="K66" s="134"/>
      <c r="L66" s="134"/>
      <c r="M66" s="134"/>
    </row>
    <row r="67" spans="1:13" s="166" customFormat="1" ht="12.75">
      <c r="A67" s="177"/>
      <c r="B67" s="399" t="s">
        <v>1182</v>
      </c>
      <c r="C67" s="400"/>
      <c r="D67" s="262"/>
      <c r="E67" s="262"/>
      <c r="F67" s="134"/>
      <c r="G67" s="134"/>
      <c r="H67" s="134"/>
      <c r="I67" s="134"/>
      <c r="J67" s="134"/>
      <c r="K67" s="134"/>
      <c r="L67" s="134"/>
      <c r="M67" s="134"/>
    </row>
    <row r="68" spans="1:13" s="166" customFormat="1" ht="12.75">
      <c r="A68" s="177"/>
      <c r="B68" s="399" t="s">
        <v>2709</v>
      </c>
      <c r="C68" s="400"/>
      <c r="D68" s="262"/>
      <c r="E68" s="262"/>
      <c r="F68" s="134"/>
      <c r="G68" s="134"/>
      <c r="H68" s="134"/>
      <c r="I68" s="134"/>
      <c r="J68" s="134"/>
      <c r="K68" s="134"/>
      <c r="L68" s="134"/>
      <c r="M68" s="134"/>
    </row>
    <row r="69" spans="1:13" s="166" customFormat="1" ht="12.75">
      <c r="A69" s="177"/>
      <c r="B69" s="399" t="s">
        <v>1181</v>
      </c>
      <c r="C69" s="400"/>
      <c r="D69" s="262"/>
      <c r="E69" s="262"/>
      <c r="F69" s="134"/>
      <c r="G69" s="134"/>
      <c r="H69" s="134"/>
      <c r="I69" s="134"/>
      <c r="J69" s="134"/>
      <c r="K69" s="134"/>
      <c r="L69" s="134"/>
      <c r="M69" s="134"/>
    </row>
    <row r="70" spans="1:13" s="166" customFormat="1" ht="12.75">
      <c r="A70" s="177"/>
      <c r="B70" s="399" t="s">
        <v>2711</v>
      </c>
      <c r="C70" s="400"/>
      <c r="D70" s="262"/>
      <c r="E70" s="262"/>
      <c r="F70" s="134"/>
      <c r="G70" s="134"/>
      <c r="H70" s="134"/>
      <c r="I70" s="134"/>
      <c r="J70" s="134"/>
      <c r="K70" s="134"/>
      <c r="L70" s="134"/>
      <c r="M70" s="134"/>
    </row>
    <row r="71" spans="1:13" s="166" customFormat="1" ht="12.75">
      <c r="A71" s="177"/>
      <c r="B71" s="399" t="s">
        <v>1180</v>
      </c>
      <c r="C71" s="400"/>
      <c r="D71" s="262"/>
      <c r="E71" s="262"/>
      <c r="F71" s="134"/>
      <c r="G71" s="134"/>
      <c r="H71" s="134"/>
      <c r="I71" s="134"/>
      <c r="J71" s="134"/>
      <c r="K71" s="134"/>
      <c r="L71" s="134"/>
      <c r="M71" s="134"/>
    </row>
    <row r="72" spans="1:13" s="166" customFormat="1" ht="12.75">
      <c r="A72" s="177"/>
      <c r="B72" s="314"/>
      <c r="C72" s="346"/>
      <c r="D72" s="262"/>
      <c r="E72" s="262"/>
      <c r="F72" s="134"/>
      <c r="G72" s="134"/>
      <c r="H72" s="134"/>
      <c r="I72" s="134"/>
      <c r="J72" s="134"/>
      <c r="K72" s="134"/>
      <c r="L72" s="134"/>
      <c r="M72" s="134"/>
    </row>
    <row r="73" spans="1:13" s="166" customFormat="1" ht="12.75">
      <c r="A73" s="177"/>
      <c r="B73" s="314" t="s">
        <v>2713</v>
      </c>
      <c r="C73" s="346"/>
      <c r="D73" s="262"/>
      <c r="E73" s="262"/>
      <c r="F73" s="134"/>
      <c r="G73" s="134"/>
      <c r="H73" s="134"/>
      <c r="I73" s="134"/>
      <c r="J73" s="134"/>
      <c r="K73" s="134"/>
      <c r="L73" s="134"/>
      <c r="M73" s="134"/>
    </row>
    <row r="74" spans="1:13" s="166" customFormat="1" ht="12.75">
      <c r="A74" s="177"/>
      <c r="B74" s="399" t="s">
        <v>1179</v>
      </c>
      <c r="C74" s="400"/>
      <c r="D74" s="262"/>
      <c r="E74" s="262"/>
      <c r="F74" s="134"/>
      <c r="G74" s="134"/>
      <c r="H74" s="134"/>
      <c r="I74" s="134"/>
      <c r="J74" s="134"/>
      <c r="K74" s="134"/>
      <c r="L74" s="134"/>
      <c r="M74" s="134"/>
    </row>
    <row r="75" spans="1:13" s="166" customFormat="1" ht="12.75">
      <c r="A75" s="177"/>
      <c r="B75" s="316" t="s">
        <v>2735</v>
      </c>
      <c r="C75" s="347"/>
      <c r="D75" s="263"/>
      <c r="E75" s="263"/>
      <c r="F75" s="134"/>
      <c r="G75" s="134"/>
      <c r="H75" s="134"/>
      <c r="I75" s="134"/>
      <c r="J75" s="134"/>
      <c r="K75" s="134"/>
      <c r="L75" s="134"/>
      <c r="M75" s="134"/>
    </row>
    <row r="76" spans="1:3" s="166" customFormat="1" ht="12.75">
      <c r="A76" s="177"/>
      <c r="B76" s="167"/>
      <c r="C76" s="167"/>
    </row>
    <row r="77" spans="1:3" s="166" customFormat="1" ht="12.75">
      <c r="A77" s="177"/>
      <c r="B77" s="167"/>
      <c r="C77" s="167"/>
    </row>
    <row r="78" spans="1:2" ht="12.75">
      <c r="A78" s="177" t="s">
        <v>1178</v>
      </c>
      <c r="B78" s="151" t="s">
        <v>1177</v>
      </c>
    </row>
    <row r="80" spans="1:4" ht="12.75">
      <c r="A80" s="177"/>
      <c r="C80" s="306" t="s">
        <v>1076</v>
      </c>
      <c r="D80" s="148"/>
    </row>
    <row r="81" spans="1:4" ht="12.75">
      <c r="A81" s="177"/>
      <c r="B81" s="331" t="s">
        <v>1082</v>
      </c>
      <c r="C81" s="261"/>
      <c r="D81" s="141"/>
    </row>
    <row r="82" spans="1:4" ht="12.75">
      <c r="A82" s="177"/>
      <c r="B82" s="342" t="s">
        <v>1081</v>
      </c>
      <c r="C82" s="262"/>
      <c r="D82" s="141"/>
    </row>
    <row r="83" spans="1:4" ht="12.75">
      <c r="A83" s="177"/>
      <c r="B83" s="342" t="s">
        <v>1176</v>
      </c>
      <c r="C83" s="262"/>
      <c r="D83" s="141"/>
    </row>
    <row r="84" spans="1:4" ht="12.75">
      <c r="A84" s="177"/>
      <c r="B84" s="342" t="s">
        <v>1175</v>
      </c>
      <c r="C84" s="262"/>
      <c r="D84" s="141"/>
    </row>
    <row r="85" spans="1:4" s="160" customFormat="1" ht="12.75">
      <c r="A85" s="177"/>
      <c r="B85" s="342" t="s">
        <v>2736</v>
      </c>
      <c r="C85" s="262"/>
      <c r="D85" s="146"/>
    </row>
    <row r="86" spans="1:4" ht="12.75">
      <c r="A86" s="324"/>
      <c r="B86" s="343" t="s">
        <v>2714</v>
      </c>
      <c r="C86" s="263"/>
      <c r="D86" s="146"/>
    </row>
    <row r="87" spans="1:6" ht="12.75">
      <c r="A87" s="324"/>
      <c r="B87" s="160"/>
      <c r="C87" s="160"/>
      <c r="D87" s="146"/>
      <c r="E87" s="167"/>
      <c r="F87" s="141"/>
    </row>
    <row r="88" spans="1:6" ht="12.75">
      <c r="A88" s="324"/>
      <c r="B88" s="160"/>
      <c r="C88" s="160"/>
      <c r="D88" s="146"/>
      <c r="E88" s="167"/>
      <c r="F88" s="141"/>
    </row>
    <row r="89" spans="1:2" ht="12.75">
      <c r="A89" s="177" t="s">
        <v>1174</v>
      </c>
      <c r="B89" s="151" t="s">
        <v>1173</v>
      </c>
    </row>
    <row r="91" spans="1:4" ht="12.75">
      <c r="A91" s="177"/>
      <c r="B91" s="141"/>
      <c r="C91" s="306" t="s">
        <v>1076</v>
      </c>
      <c r="D91" s="144"/>
    </row>
    <row r="92" spans="1:4" ht="12.75">
      <c r="A92" s="177"/>
      <c r="B92" s="331" t="s">
        <v>2791</v>
      </c>
      <c r="C92" s="261"/>
      <c r="D92" s="140"/>
    </row>
    <row r="93" spans="1:4" ht="12.75">
      <c r="A93" s="177"/>
      <c r="B93" s="342" t="s">
        <v>1172</v>
      </c>
      <c r="C93" s="262"/>
      <c r="D93" s="140"/>
    </row>
    <row r="94" spans="1:4" ht="12.75">
      <c r="A94" s="177"/>
      <c r="B94" s="342" t="s">
        <v>1171</v>
      </c>
      <c r="C94" s="262"/>
      <c r="D94" s="140"/>
    </row>
    <row r="95" spans="1:4" ht="12.75">
      <c r="A95" s="177"/>
      <c r="B95" s="343" t="s">
        <v>2736</v>
      </c>
      <c r="C95" s="263"/>
      <c r="D95" s="141"/>
    </row>
    <row r="96" ht="12.75">
      <c r="A96" s="177"/>
    </row>
    <row r="97" ht="12.75">
      <c r="A97" s="177"/>
    </row>
    <row r="98" spans="1:2" ht="12.75">
      <c r="A98" s="177" t="s">
        <v>1170</v>
      </c>
      <c r="B98" s="151" t="s">
        <v>1169</v>
      </c>
    </row>
    <row r="99" ht="12.75">
      <c r="A99" s="177"/>
    </row>
    <row r="100" spans="1:4" ht="12.75">
      <c r="A100" s="177"/>
      <c r="B100" s="141"/>
      <c r="C100" s="306" t="s">
        <v>1076</v>
      </c>
      <c r="D100" s="144"/>
    </row>
    <row r="101" spans="1:4" ht="12.75">
      <c r="A101" s="177"/>
      <c r="B101" s="331" t="s">
        <v>2748</v>
      </c>
      <c r="C101" s="261"/>
      <c r="D101" s="140"/>
    </row>
    <row r="102" spans="1:4" ht="12.75">
      <c r="A102" s="177"/>
      <c r="B102" s="342" t="s">
        <v>1086</v>
      </c>
      <c r="C102" s="262"/>
      <c r="D102" s="140"/>
    </row>
    <row r="103" spans="1:4" ht="12.75">
      <c r="A103" s="177"/>
      <c r="B103" s="342" t="s">
        <v>1085</v>
      </c>
      <c r="C103" s="262"/>
      <c r="D103" s="140"/>
    </row>
    <row r="104" spans="1:4" ht="12.75">
      <c r="A104" s="177"/>
      <c r="B104" s="342" t="s">
        <v>2736</v>
      </c>
      <c r="C104" s="262"/>
      <c r="D104" s="141"/>
    </row>
    <row r="105" spans="1:4" ht="12.75">
      <c r="A105" s="177"/>
      <c r="B105" s="343" t="s">
        <v>2714</v>
      </c>
      <c r="C105" s="263"/>
      <c r="D105" s="141"/>
    </row>
    <row r="106" ht="12.75">
      <c r="A106" s="177"/>
    </row>
    <row r="107" spans="1:6" ht="12.75">
      <c r="A107" s="177"/>
      <c r="B107" s="141"/>
      <c r="C107" s="141"/>
      <c r="D107" s="141"/>
      <c r="E107" s="141"/>
      <c r="F107" s="141"/>
    </row>
    <row r="108" spans="1:6" ht="12.75">
      <c r="A108" s="177" t="s">
        <v>1168</v>
      </c>
      <c r="B108" s="151" t="s">
        <v>1167</v>
      </c>
      <c r="F108" s="141"/>
    </row>
    <row r="109" spans="2:6" ht="12.75">
      <c r="B109" s="151"/>
      <c r="F109" s="141"/>
    </row>
    <row r="110" spans="1:5" ht="12.75">
      <c r="A110" s="177"/>
      <c r="B110" s="331" t="s">
        <v>1166</v>
      </c>
      <c r="C110" s="423"/>
      <c r="D110" s="276"/>
      <c r="E110" s="141"/>
    </row>
    <row r="111" spans="1:5" ht="12.75">
      <c r="A111" s="166"/>
      <c r="B111" s="343" t="s">
        <v>1066</v>
      </c>
      <c r="C111" s="425"/>
      <c r="D111" s="278"/>
      <c r="E111" s="141"/>
    </row>
    <row r="112" spans="1:5" ht="12.75">
      <c r="A112" s="166"/>
      <c r="B112" s="159"/>
      <c r="C112" s="132"/>
      <c r="D112" s="132"/>
      <c r="E112" s="149"/>
    </row>
    <row r="113" spans="1:5" ht="12.75">
      <c r="A113" s="166"/>
      <c r="B113" s="331" t="s">
        <v>1064</v>
      </c>
      <c r="C113" s="331"/>
      <c r="D113" s="261"/>
      <c r="E113" s="141"/>
    </row>
    <row r="114" spans="1:5" ht="12.75">
      <c r="A114" s="166"/>
      <c r="B114" s="343" t="s">
        <v>1063</v>
      </c>
      <c r="C114" s="343"/>
      <c r="D114" s="263"/>
      <c r="E114" s="141"/>
    </row>
    <row r="115" ht="12.75">
      <c r="A115" s="166"/>
    </row>
    <row r="116" ht="12.75">
      <c r="A116" s="166"/>
    </row>
    <row r="117" ht="12.75">
      <c r="A117" s="166"/>
    </row>
    <row r="118" spans="1:5" ht="38.25">
      <c r="A118" s="482" t="s">
        <v>1165</v>
      </c>
      <c r="B118" s="483" t="s">
        <v>942</v>
      </c>
      <c r="C118" s="494" t="s">
        <v>1067</v>
      </c>
      <c r="D118" s="494" t="s">
        <v>1060</v>
      </c>
      <c r="E118" s="494" t="s">
        <v>1059</v>
      </c>
    </row>
    <row r="119" spans="1:5" ht="12.75">
      <c r="A119" s="484"/>
      <c r="B119" s="495" t="s">
        <v>1164</v>
      </c>
      <c r="C119" s="485"/>
      <c r="D119" s="486"/>
      <c r="E119" s="477"/>
    </row>
    <row r="120" spans="1:5" ht="12.75">
      <c r="A120" s="484"/>
      <c r="B120" s="495" t="s">
        <v>1163</v>
      </c>
      <c r="C120" s="487"/>
      <c r="D120" s="486"/>
      <c r="E120" s="477"/>
    </row>
    <row r="121" spans="1:5" ht="12.75">
      <c r="A121" s="484"/>
      <c r="B121" s="495" t="s">
        <v>1162</v>
      </c>
      <c r="C121" s="487"/>
      <c r="D121" s="486"/>
      <c r="E121" s="477"/>
    </row>
    <row r="122" spans="1:5" ht="12.75">
      <c r="A122" s="484"/>
      <c r="B122" s="495" t="s">
        <v>1161</v>
      </c>
      <c r="C122" s="487"/>
      <c r="D122" s="486"/>
      <c r="E122" s="488"/>
    </row>
    <row r="123" spans="1:5" ht="12.75">
      <c r="A123" s="484"/>
      <c r="B123" s="495" t="s">
        <v>1160</v>
      </c>
      <c r="C123" s="487"/>
      <c r="D123" s="486"/>
      <c r="E123" s="477"/>
    </row>
    <row r="124" spans="1:5" ht="12.75">
      <c r="A124" s="484"/>
      <c r="B124" s="495" t="s">
        <v>1159</v>
      </c>
      <c r="C124" s="487"/>
      <c r="D124" s="486"/>
      <c r="E124" s="477"/>
    </row>
    <row r="125" spans="1:5" ht="13.5" thickBot="1">
      <c r="A125" s="484"/>
      <c r="B125" s="496" t="s">
        <v>1158</v>
      </c>
      <c r="C125" s="489"/>
      <c r="D125" s="490"/>
      <c r="E125" s="491"/>
    </row>
    <row r="126" spans="1:5" ht="13.5" thickBot="1">
      <c r="A126" s="484"/>
      <c r="B126" s="497" t="s">
        <v>972</v>
      </c>
      <c r="C126" s="492"/>
      <c r="D126" s="492"/>
      <c r="E126" s="493"/>
    </row>
    <row r="127" ht="12.75">
      <c r="A127" s="166"/>
    </row>
    <row r="129" spans="1:6" ht="12.75">
      <c r="A129" s="134" t="s">
        <v>1157</v>
      </c>
      <c r="B129" s="151" t="s">
        <v>1156</v>
      </c>
      <c r="F129" s="141"/>
    </row>
    <row r="132" spans="2:5" ht="12.75">
      <c r="B132" s="141"/>
      <c r="C132" s="306" t="s">
        <v>972</v>
      </c>
      <c r="D132" s="306" t="s">
        <v>1898</v>
      </c>
      <c r="E132" s="306" t="s">
        <v>1897</v>
      </c>
    </row>
    <row r="133" spans="2:5" ht="12.75">
      <c r="B133" s="356" t="s">
        <v>1880</v>
      </c>
      <c r="C133" s="147"/>
      <c r="D133" s="147"/>
      <c r="E133" s="435"/>
    </row>
    <row r="134" spans="2:6" ht="12.75">
      <c r="B134" s="159"/>
      <c r="C134" s="146"/>
      <c r="D134" s="146"/>
      <c r="E134" s="167"/>
      <c r="F134" s="160"/>
    </row>
    <row r="135" spans="1:6" ht="12.75">
      <c r="A135" s="177"/>
      <c r="B135" s="142"/>
      <c r="F135" s="166"/>
    </row>
    <row r="136" spans="1:13" s="146" customFormat="1" ht="12.75">
      <c r="A136" s="328"/>
      <c r="B136" s="344" t="s">
        <v>1155</v>
      </c>
      <c r="C136" s="301"/>
      <c r="D136" s="301"/>
      <c r="E136" s="301"/>
      <c r="F136" s="301"/>
      <c r="G136" s="301"/>
      <c r="H136" s="301"/>
      <c r="I136" s="301"/>
      <c r="J136" s="301"/>
      <c r="K136" s="301"/>
      <c r="L136" s="301"/>
      <c r="M136" s="320"/>
    </row>
    <row r="137" spans="1:13" ht="25.5">
      <c r="A137" s="177"/>
      <c r="B137" s="450" t="s">
        <v>1050</v>
      </c>
      <c r="C137" s="448" t="s">
        <v>1049</v>
      </c>
      <c r="D137" s="448" t="s">
        <v>1048</v>
      </c>
      <c r="E137" s="451"/>
      <c r="F137" s="439" t="s">
        <v>992</v>
      </c>
      <c r="G137" s="440"/>
      <c r="H137" s="437" t="s">
        <v>1047</v>
      </c>
      <c r="I137" s="437" t="s">
        <v>1054</v>
      </c>
      <c r="J137" s="437" t="s">
        <v>1053</v>
      </c>
      <c r="K137" s="437" t="s">
        <v>1052</v>
      </c>
      <c r="L137" s="437" t="s">
        <v>1046</v>
      </c>
      <c r="M137" s="437" t="s">
        <v>1045</v>
      </c>
    </row>
    <row r="138" spans="1:13" ht="12.75">
      <c r="A138" s="177"/>
      <c r="B138" s="356"/>
      <c r="C138" s="448"/>
      <c r="D138" s="448"/>
      <c r="E138" s="448" t="s">
        <v>988</v>
      </c>
      <c r="F138" s="306" t="s">
        <v>987</v>
      </c>
      <c r="G138" s="306" t="s">
        <v>985</v>
      </c>
      <c r="H138" s="452"/>
      <c r="I138" s="441"/>
      <c r="J138" s="441"/>
      <c r="K138" s="441"/>
      <c r="L138" s="441"/>
      <c r="M138" s="441"/>
    </row>
    <row r="139" spans="1:13" ht="12.75">
      <c r="A139" s="177"/>
      <c r="B139" s="442" t="s">
        <v>1153</v>
      </c>
      <c r="C139" s="442"/>
      <c r="D139" s="283"/>
      <c r="E139" s="283"/>
      <c r="F139" s="283"/>
      <c r="G139" s="283"/>
      <c r="H139" s="283"/>
      <c r="I139" s="283"/>
      <c r="J139" s="283"/>
      <c r="K139" s="283"/>
      <c r="L139" s="283"/>
      <c r="M139" s="283"/>
    </row>
    <row r="140" spans="1:13" ht="12.75">
      <c r="A140" s="177"/>
      <c r="B140" s="443" t="s">
        <v>1152</v>
      </c>
      <c r="C140" s="443"/>
      <c r="D140" s="284"/>
      <c r="E140" s="284"/>
      <c r="F140" s="284"/>
      <c r="G140" s="284"/>
      <c r="H140" s="284"/>
      <c r="I140" s="284"/>
      <c r="J140" s="284"/>
      <c r="K140" s="284"/>
      <c r="L140" s="284"/>
      <c r="M140" s="284"/>
    </row>
    <row r="141" spans="1:13" ht="12.75">
      <c r="A141" s="177"/>
      <c r="B141" s="443" t="s">
        <v>1151</v>
      </c>
      <c r="C141" s="443"/>
      <c r="D141" s="284"/>
      <c r="E141" s="284"/>
      <c r="F141" s="284"/>
      <c r="G141" s="284"/>
      <c r="H141" s="284"/>
      <c r="I141" s="284"/>
      <c r="J141" s="284"/>
      <c r="K141" s="284"/>
      <c r="L141" s="284"/>
      <c r="M141" s="284"/>
    </row>
    <row r="142" spans="1:13" ht="12.75">
      <c r="A142" s="177"/>
      <c r="B142" s="444" t="s">
        <v>1041</v>
      </c>
      <c r="C142" s="444"/>
      <c r="D142" s="444"/>
      <c r="E142" s="444"/>
      <c r="F142" s="444"/>
      <c r="G142" s="444"/>
      <c r="H142" s="444"/>
      <c r="I142" s="444"/>
      <c r="J142" s="444"/>
      <c r="K142" s="444"/>
      <c r="L142" s="444"/>
      <c r="M142" s="444"/>
    </row>
    <row r="143" ht="12.75">
      <c r="A143" s="177"/>
    </row>
    <row r="144" spans="1:6" ht="12.75">
      <c r="A144" s="177"/>
      <c r="B144" s="142"/>
      <c r="F144" s="166"/>
    </row>
    <row r="145" spans="1:10" s="146" customFormat="1" ht="12.75">
      <c r="A145" s="328"/>
      <c r="B145" s="344" t="s">
        <v>1154</v>
      </c>
      <c r="C145" s="301"/>
      <c r="D145" s="301"/>
      <c r="E145" s="301"/>
      <c r="F145" s="301"/>
      <c r="G145" s="301"/>
      <c r="H145" s="301"/>
      <c r="I145" s="301"/>
      <c r="J145" s="320"/>
    </row>
    <row r="146" spans="1:10" ht="25.5">
      <c r="A146" s="177"/>
      <c r="B146" s="450" t="s">
        <v>1050</v>
      </c>
      <c r="C146" s="448" t="s">
        <v>1049</v>
      </c>
      <c r="D146" s="448" t="s">
        <v>1048</v>
      </c>
      <c r="E146" s="451"/>
      <c r="F146" s="439" t="s">
        <v>992</v>
      </c>
      <c r="G146" s="440"/>
      <c r="H146" s="437" t="s">
        <v>1047</v>
      </c>
      <c r="I146" s="437" t="s">
        <v>1046</v>
      </c>
      <c r="J146" s="437" t="s">
        <v>1045</v>
      </c>
    </row>
    <row r="147" spans="1:10" ht="12.75">
      <c r="A147" s="177"/>
      <c r="B147" s="356"/>
      <c r="C147" s="448"/>
      <c r="D147" s="448"/>
      <c r="E147" s="448" t="s">
        <v>988</v>
      </c>
      <c r="F147" s="306" t="s">
        <v>987</v>
      </c>
      <c r="G147" s="306" t="s">
        <v>985</v>
      </c>
      <c r="H147" s="452"/>
      <c r="I147" s="441"/>
      <c r="J147" s="441"/>
    </row>
    <row r="148" spans="1:10" ht="12.75">
      <c r="A148" s="177"/>
      <c r="B148" s="442" t="s">
        <v>1153</v>
      </c>
      <c r="C148" s="442"/>
      <c r="D148" s="283"/>
      <c r="E148" s="283"/>
      <c r="F148" s="283"/>
      <c r="G148" s="283"/>
      <c r="H148" s="283"/>
      <c r="I148" s="283"/>
      <c r="J148" s="283"/>
    </row>
    <row r="149" spans="1:10" ht="12.75">
      <c r="A149" s="177"/>
      <c r="B149" s="443" t="s">
        <v>1152</v>
      </c>
      <c r="C149" s="443"/>
      <c r="D149" s="284"/>
      <c r="E149" s="284"/>
      <c r="F149" s="284"/>
      <c r="G149" s="284"/>
      <c r="H149" s="284"/>
      <c r="I149" s="284"/>
      <c r="J149" s="284"/>
    </row>
    <row r="150" spans="1:10" ht="12.75">
      <c r="A150" s="177"/>
      <c r="B150" s="443" t="s">
        <v>1151</v>
      </c>
      <c r="C150" s="443"/>
      <c r="D150" s="284"/>
      <c r="E150" s="284"/>
      <c r="F150" s="284"/>
      <c r="G150" s="284"/>
      <c r="H150" s="284"/>
      <c r="I150" s="284"/>
      <c r="J150" s="284"/>
    </row>
    <row r="151" spans="1:10" ht="12.75">
      <c r="A151" s="177"/>
      <c r="B151" s="444" t="s">
        <v>1041</v>
      </c>
      <c r="C151" s="444"/>
      <c r="D151" s="444"/>
      <c r="E151" s="444"/>
      <c r="F151" s="444"/>
      <c r="G151" s="444"/>
      <c r="H151" s="444"/>
      <c r="I151" s="444"/>
      <c r="J151" s="444"/>
    </row>
    <row r="152" ht="12.75">
      <c r="A152" s="177"/>
    </row>
  </sheetData>
  <sheetProtection/>
  <printOptions/>
  <pageMargins left="0.2362204724409449" right="0.07874015748031496" top="0.9448818897637796" bottom="0.4724409448818898" header="0.5118110236220472" footer="0.5118110236220472"/>
  <pageSetup firstPageNumber="8" useFirstPageNumber="1" fitToHeight="0" horizontalDpi="600" verticalDpi="600" orientation="portrait" paperSize="9" scale="54" r:id="rId2"/>
  <headerFooter alignWithMargins="0">
    <oddFooter>&amp;L&amp;G&amp;CPage &amp;P de 13&amp;R&amp;D</oddFooter>
  </headerFooter>
  <rowBreaks count="2" manualBreakCount="2">
    <brk id="46" max="14" man="1"/>
    <brk id="97" max="14" man="1"/>
  </rowBreaks>
  <legacyDrawingHF r:id="rId1"/>
</worksheet>
</file>

<file path=xl/worksheets/sheet11.xml><?xml version="1.0" encoding="utf-8"?>
<worksheet xmlns="http://schemas.openxmlformats.org/spreadsheetml/2006/main" xmlns:r="http://schemas.openxmlformats.org/officeDocument/2006/relationships">
  <sheetPr>
    <tabColor theme="3"/>
  </sheetPr>
  <dimension ref="A1:I69"/>
  <sheetViews>
    <sheetView zoomScalePageLayoutView="0" workbookViewId="0" topLeftCell="A22">
      <selection activeCell="I40" sqref="I40"/>
    </sheetView>
  </sheetViews>
  <sheetFormatPr defaultColWidth="11.421875" defaultRowHeight="15"/>
  <cols>
    <col min="1" max="1" width="5.57421875" style="134" customWidth="1"/>
    <col min="2" max="2" width="13.28125" style="134" customWidth="1"/>
    <col min="3" max="3" width="11.421875" style="134" customWidth="1"/>
    <col min="4" max="4" width="15.00390625" style="134" customWidth="1"/>
    <col min="5" max="5" width="15.140625" style="134" customWidth="1"/>
    <col min="6" max="6" width="16.7109375" style="134" customWidth="1"/>
    <col min="7" max="7" width="16.8515625" style="134" customWidth="1"/>
    <col min="8" max="8" width="8.7109375" style="134" customWidth="1"/>
    <col min="9" max="9" width="9.57421875" style="134" customWidth="1"/>
    <col min="10" max="16384" width="11.421875" style="134" customWidth="1"/>
  </cols>
  <sheetData>
    <row r="1" spans="1:9" s="224" customFormat="1" ht="20.25" customHeight="1">
      <c r="A1" s="295"/>
      <c r="B1" s="296" t="s">
        <v>1040</v>
      </c>
      <c r="C1" s="297"/>
      <c r="D1" s="297"/>
      <c r="E1" s="297"/>
      <c r="F1" s="297"/>
      <c r="G1" s="297"/>
      <c r="H1" s="134"/>
      <c r="I1" s="134"/>
    </row>
    <row r="2" ht="12.75">
      <c r="A2" s="135"/>
    </row>
    <row r="3" spans="1:5" ht="12.75">
      <c r="A3" s="135"/>
      <c r="B3" s="136" t="s">
        <v>1039</v>
      </c>
      <c r="C3" s="298" t="s">
        <v>2685</v>
      </c>
      <c r="D3" s="143"/>
      <c r="E3" s="225"/>
    </row>
    <row r="4" spans="1:3" ht="12.75">
      <c r="A4" s="135"/>
      <c r="B4" s="136" t="s">
        <v>1038</v>
      </c>
      <c r="C4" s="299" t="str">
        <f>'D1.Overview'!C4</f>
        <v>31/03/2018</v>
      </c>
    </row>
    <row r="5" ht="12.75">
      <c r="A5" s="135"/>
    </row>
    <row r="6" spans="1:9" s="224" customFormat="1" ht="20.25" customHeight="1">
      <c r="A6" s="295">
        <v>6</v>
      </c>
      <c r="B6" s="296" t="s">
        <v>1237</v>
      </c>
      <c r="C6" s="297"/>
      <c r="D6" s="297"/>
      <c r="E6" s="297"/>
      <c r="F6" s="297"/>
      <c r="G6" s="297"/>
      <c r="H6" s="134"/>
      <c r="I6" s="134"/>
    </row>
    <row r="7" ht="12.75">
      <c r="A7" s="138"/>
    </row>
    <row r="8" ht="12.75">
      <c r="A8" s="138"/>
    </row>
    <row r="9" spans="1:2" ht="12.75">
      <c r="A9" s="138" t="s">
        <v>1236</v>
      </c>
      <c r="B9" s="142" t="s">
        <v>1235</v>
      </c>
    </row>
    <row r="10" spans="1:2" ht="12.75">
      <c r="A10" s="138"/>
      <c r="B10" s="142"/>
    </row>
    <row r="11" spans="1:7" ht="12.75">
      <c r="A11" s="138"/>
      <c r="D11" s="453" t="s">
        <v>569</v>
      </c>
      <c r="E11" s="453" t="s">
        <v>571</v>
      </c>
      <c r="F11" s="453" t="s">
        <v>572</v>
      </c>
      <c r="G11" s="453" t="s">
        <v>573</v>
      </c>
    </row>
    <row r="12" spans="1:7" ht="12.75">
      <c r="A12" s="138"/>
      <c r="B12" s="310" t="s">
        <v>1232</v>
      </c>
      <c r="C12" s="454"/>
      <c r="D12" s="455">
        <v>18645</v>
      </c>
      <c r="E12" s="455">
        <v>17645</v>
      </c>
      <c r="F12" s="455">
        <v>14695</v>
      </c>
      <c r="G12" s="455">
        <v>13645</v>
      </c>
    </row>
    <row r="13" spans="1:7" ht="12.75">
      <c r="A13" s="138"/>
      <c r="B13" s="316" t="s">
        <v>1231</v>
      </c>
      <c r="C13" s="456"/>
      <c r="D13" s="457">
        <v>3257</v>
      </c>
      <c r="E13" s="457">
        <v>3177</v>
      </c>
      <c r="F13" s="457">
        <v>2351</v>
      </c>
      <c r="G13" s="457">
        <v>1621</v>
      </c>
    </row>
    <row r="14" spans="1:7" ht="12.75">
      <c r="A14" s="138"/>
      <c r="B14" s="344" t="s">
        <v>1225</v>
      </c>
      <c r="C14" s="458"/>
      <c r="D14" s="286">
        <f>SUM(D12:D13)</f>
        <v>21902</v>
      </c>
      <c r="E14" s="286">
        <f>SUM(E12:E13)</f>
        <v>20822</v>
      </c>
      <c r="F14" s="286">
        <f>SUM(F12:F13)</f>
        <v>17046</v>
      </c>
      <c r="G14" s="286">
        <f>SUM(G12:G13)</f>
        <v>15266</v>
      </c>
    </row>
    <row r="15" spans="1:7" ht="12.75">
      <c r="A15" s="138"/>
      <c r="D15" s="141"/>
      <c r="E15" s="141"/>
      <c r="F15" s="141"/>
      <c r="G15" s="141"/>
    </row>
    <row r="16" spans="1:7" ht="12.75">
      <c r="A16" s="138"/>
      <c r="B16" s="310" t="s">
        <v>1230</v>
      </c>
      <c r="C16" s="332"/>
      <c r="D16" s="455">
        <v>21902</v>
      </c>
      <c r="E16" s="455">
        <v>20822</v>
      </c>
      <c r="F16" s="455">
        <v>17046</v>
      </c>
      <c r="G16" s="455">
        <v>15266</v>
      </c>
    </row>
    <row r="17" spans="1:7" ht="12.75">
      <c r="A17" s="138"/>
      <c r="B17" s="314" t="s">
        <v>1229</v>
      </c>
      <c r="C17" s="335"/>
      <c r="D17" s="459">
        <v>0</v>
      </c>
      <c r="E17" s="459">
        <v>0</v>
      </c>
      <c r="F17" s="459">
        <v>0</v>
      </c>
      <c r="G17" s="459">
        <v>0</v>
      </c>
    </row>
    <row r="18" spans="1:7" ht="12.75">
      <c r="A18" s="138"/>
      <c r="B18" s="314" t="s">
        <v>1228</v>
      </c>
      <c r="C18" s="335"/>
      <c r="D18" s="459">
        <v>0</v>
      </c>
      <c r="E18" s="459">
        <v>0</v>
      </c>
      <c r="F18" s="459">
        <v>0</v>
      </c>
      <c r="G18" s="459">
        <v>0</v>
      </c>
    </row>
    <row r="19" spans="1:7" ht="12.75">
      <c r="A19" s="138"/>
      <c r="B19" s="314" t="s">
        <v>1227</v>
      </c>
      <c r="C19" s="335"/>
      <c r="D19" s="459">
        <v>0</v>
      </c>
      <c r="E19" s="459">
        <v>0</v>
      </c>
      <c r="F19" s="459">
        <v>0</v>
      </c>
      <c r="G19" s="459">
        <v>0</v>
      </c>
    </row>
    <row r="20" spans="1:7" ht="12.75">
      <c r="A20" s="138"/>
      <c r="B20" s="314" t="s">
        <v>1226</v>
      </c>
      <c r="C20" s="335"/>
      <c r="D20" s="459">
        <v>0</v>
      </c>
      <c r="E20" s="459">
        <v>0</v>
      </c>
      <c r="F20" s="459">
        <v>0</v>
      </c>
      <c r="G20" s="459">
        <v>0</v>
      </c>
    </row>
    <row r="21" spans="1:7" ht="12.75">
      <c r="A21" s="138"/>
      <c r="B21" s="316" t="s">
        <v>2736</v>
      </c>
      <c r="C21" s="337"/>
      <c r="D21" s="457">
        <v>0</v>
      </c>
      <c r="E21" s="457">
        <v>0</v>
      </c>
      <c r="F21" s="457">
        <v>0</v>
      </c>
      <c r="G21" s="457">
        <v>0</v>
      </c>
    </row>
    <row r="22" spans="1:7" ht="12.75">
      <c r="A22" s="138"/>
      <c r="B22" s="344" t="s">
        <v>1225</v>
      </c>
      <c r="C22" s="338"/>
      <c r="D22" s="286">
        <f>SUM(D16:D21)</f>
        <v>21902</v>
      </c>
      <c r="E22" s="286">
        <f>SUM(E16:E21)</f>
        <v>20822</v>
      </c>
      <c r="F22" s="286">
        <f>SUM(F16:F21)</f>
        <v>17046</v>
      </c>
      <c r="G22" s="286">
        <f>SUM(G16:G21)</f>
        <v>15266</v>
      </c>
    </row>
    <row r="23" spans="1:7" ht="12.75">
      <c r="A23" s="138"/>
      <c r="D23" s="141"/>
      <c r="E23" s="141"/>
      <c r="F23" s="141"/>
      <c r="G23" s="141"/>
    </row>
    <row r="24" spans="1:7" ht="12.75">
      <c r="A24" s="138"/>
      <c r="B24" s="310" t="s">
        <v>2751</v>
      </c>
      <c r="C24" s="332"/>
      <c r="D24" s="455">
        <v>21719</v>
      </c>
      <c r="E24" s="455">
        <v>20639</v>
      </c>
      <c r="F24" s="455">
        <v>16883</v>
      </c>
      <c r="G24" s="455">
        <v>15103</v>
      </c>
    </row>
    <row r="25" spans="1:7" ht="12.75">
      <c r="A25" s="138"/>
      <c r="B25" s="314" t="s">
        <v>2752</v>
      </c>
      <c r="C25" s="335"/>
      <c r="D25" s="459">
        <v>183</v>
      </c>
      <c r="E25" s="459">
        <v>183</v>
      </c>
      <c r="F25" s="459">
        <v>163</v>
      </c>
      <c r="G25" s="459">
        <v>163</v>
      </c>
    </row>
    <row r="26" spans="1:7" ht="12.75">
      <c r="A26" s="138"/>
      <c r="B26" s="316" t="s">
        <v>2736</v>
      </c>
      <c r="C26" s="337"/>
      <c r="D26" s="457">
        <v>0</v>
      </c>
      <c r="E26" s="457">
        <v>0</v>
      </c>
      <c r="F26" s="457">
        <v>0</v>
      </c>
      <c r="G26" s="457">
        <v>0</v>
      </c>
    </row>
    <row r="27" spans="1:7" ht="12.75">
      <c r="A27" s="138"/>
      <c r="B27" s="344" t="s">
        <v>1225</v>
      </c>
      <c r="C27" s="338"/>
      <c r="D27" s="286">
        <f>SUM(D24:D26)</f>
        <v>21902</v>
      </c>
      <c r="E27" s="286">
        <f>SUM(E24:E26)</f>
        <v>20822</v>
      </c>
      <c r="F27" s="286">
        <f>SUM(F24:F26)</f>
        <v>17046</v>
      </c>
      <c r="G27" s="286">
        <f>SUM(G24:G26)</f>
        <v>15266</v>
      </c>
    </row>
    <row r="28" ht="12.75">
      <c r="A28" s="138"/>
    </row>
    <row r="29" ht="12.75">
      <c r="A29" s="138"/>
    </row>
    <row r="30" spans="1:2" ht="12.75">
      <c r="A30" s="138" t="s">
        <v>1234</v>
      </c>
      <c r="B30" s="142" t="s">
        <v>1233</v>
      </c>
    </row>
    <row r="32" spans="1:7" ht="12.75">
      <c r="A32" s="138"/>
      <c r="D32" s="499">
        <f>YEAR(D11)</f>
        <v>2018</v>
      </c>
      <c r="E32" s="499">
        <f>YEAR(E11)</f>
        <v>2017</v>
      </c>
      <c r="F32" s="499">
        <f>YEAR(F11)</f>
        <v>2016</v>
      </c>
      <c r="G32" s="499">
        <f>YEAR(G11)</f>
        <v>2015</v>
      </c>
    </row>
    <row r="33" spans="1:7" ht="12.75">
      <c r="A33" s="138"/>
      <c r="B33" s="310" t="s">
        <v>1232</v>
      </c>
      <c r="C33" s="454"/>
      <c r="D33" s="455">
        <v>1000</v>
      </c>
      <c r="E33" s="455">
        <v>2950</v>
      </c>
      <c r="F33" s="455">
        <v>1050</v>
      </c>
      <c r="G33" s="455">
        <v>1250</v>
      </c>
    </row>
    <row r="34" spans="1:7" ht="12.75">
      <c r="A34" s="138"/>
      <c r="B34" s="316" t="s">
        <v>1231</v>
      </c>
      <c r="C34" s="456"/>
      <c r="D34" s="457">
        <v>80</v>
      </c>
      <c r="E34" s="457">
        <v>826</v>
      </c>
      <c r="F34" s="457">
        <v>730</v>
      </c>
      <c r="G34" s="457">
        <v>215</v>
      </c>
    </row>
    <row r="35" spans="1:7" ht="12.75">
      <c r="A35" s="138"/>
      <c r="B35" s="300" t="s">
        <v>1225</v>
      </c>
      <c r="C35" s="320"/>
      <c r="D35" s="286">
        <f>SUM(D33:D34)</f>
        <v>1080</v>
      </c>
      <c r="E35" s="286">
        <f>SUM(E33:E34)</f>
        <v>3776</v>
      </c>
      <c r="F35" s="286">
        <f>SUM(F33:F34)</f>
        <v>1780</v>
      </c>
      <c r="G35" s="286">
        <f>SUM(G33:G34)</f>
        <v>1465</v>
      </c>
    </row>
    <row r="36" spans="1:7" ht="12.75">
      <c r="A36" s="138"/>
      <c r="D36" s="141"/>
      <c r="E36" s="141"/>
      <c r="F36" s="141"/>
      <c r="G36" s="141"/>
    </row>
    <row r="37" spans="1:7" ht="12.75">
      <c r="A37" s="138"/>
      <c r="B37" s="310" t="s">
        <v>1230</v>
      </c>
      <c r="C37" s="345"/>
      <c r="D37" s="455">
        <v>1080</v>
      </c>
      <c r="E37" s="455">
        <v>3776</v>
      </c>
      <c r="F37" s="455">
        <v>1780</v>
      </c>
      <c r="G37" s="455">
        <v>1465</v>
      </c>
    </row>
    <row r="38" spans="1:7" ht="12.75">
      <c r="A38" s="138"/>
      <c r="B38" s="314" t="s">
        <v>1229</v>
      </c>
      <c r="C38" s="346"/>
      <c r="D38" s="459">
        <v>0</v>
      </c>
      <c r="E38" s="459">
        <v>0</v>
      </c>
      <c r="F38" s="459">
        <v>0</v>
      </c>
      <c r="G38" s="459">
        <v>0</v>
      </c>
    </row>
    <row r="39" spans="1:7" ht="12.75">
      <c r="A39" s="138"/>
      <c r="B39" s="314" t="s">
        <v>1228</v>
      </c>
      <c r="C39" s="346"/>
      <c r="D39" s="459">
        <v>0</v>
      </c>
      <c r="E39" s="459">
        <v>0</v>
      </c>
      <c r="F39" s="459">
        <v>0</v>
      </c>
      <c r="G39" s="459">
        <v>0</v>
      </c>
    </row>
    <row r="40" spans="1:7" ht="12.75">
      <c r="A40" s="138"/>
      <c r="B40" s="314" t="s">
        <v>1227</v>
      </c>
      <c r="C40" s="346"/>
      <c r="D40" s="459">
        <v>0</v>
      </c>
      <c r="E40" s="459">
        <v>0</v>
      </c>
      <c r="F40" s="459">
        <v>0</v>
      </c>
      <c r="G40" s="459">
        <v>0</v>
      </c>
    </row>
    <row r="41" spans="1:7" ht="12.75">
      <c r="A41" s="138"/>
      <c r="B41" s="314" t="s">
        <v>1226</v>
      </c>
      <c r="C41" s="346"/>
      <c r="D41" s="459">
        <v>0</v>
      </c>
      <c r="E41" s="459">
        <v>0</v>
      </c>
      <c r="F41" s="459">
        <v>0</v>
      </c>
      <c r="G41" s="459">
        <v>0</v>
      </c>
    </row>
    <row r="42" spans="1:7" ht="12.75">
      <c r="A42" s="138"/>
      <c r="B42" s="316" t="s">
        <v>2736</v>
      </c>
      <c r="C42" s="347"/>
      <c r="D42" s="457">
        <v>0</v>
      </c>
      <c r="E42" s="457">
        <v>0</v>
      </c>
      <c r="F42" s="457">
        <v>0</v>
      </c>
      <c r="G42" s="457">
        <v>0</v>
      </c>
    </row>
    <row r="43" spans="1:7" ht="12.75">
      <c r="A43" s="138"/>
      <c r="B43" s="300" t="s">
        <v>1225</v>
      </c>
      <c r="C43" s="320"/>
      <c r="D43" s="286">
        <f>SUM(D37:D42)</f>
        <v>1080</v>
      </c>
      <c r="E43" s="286">
        <f>SUM(E37:E42)</f>
        <v>3776</v>
      </c>
      <c r="F43" s="286">
        <f>SUM(F37:F42)</f>
        <v>1780</v>
      </c>
      <c r="G43" s="286">
        <f>SUM(G37:G42)</f>
        <v>1465</v>
      </c>
    </row>
    <row r="44" spans="1:7" ht="12.75">
      <c r="A44" s="138"/>
      <c r="D44" s="141"/>
      <c r="E44" s="141"/>
      <c r="F44" s="141"/>
      <c r="G44" s="141"/>
    </row>
    <row r="45" spans="1:7" ht="12.75">
      <c r="A45" s="138"/>
      <c r="B45" s="310" t="s">
        <v>2751</v>
      </c>
      <c r="C45" s="332"/>
      <c r="D45" s="455">
        <v>1080</v>
      </c>
      <c r="E45" s="455">
        <v>3756</v>
      </c>
      <c r="F45" s="455">
        <v>1780</v>
      </c>
      <c r="G45" s="455">
        <v>1465</v>
      </c>
    </row>
    <row r="46" spans="1:7" ht="12.75">
      <c r="A46" s="138"/>
      <c r="B46" s="314" t="s">
        <v>2752</v>
      </c>
      <c r="C46" s="335"/>
      <c r="D46" s="459">
        <v>0</v>
      </c>
      <c r="E46" s="459">
        <v>20</v>
      </c>
      <c r="F46" s="459">
        <v>0</v>
      </c>
      <c r="G46" s="459">
        <v>0</v>
      </c>
    </row>
    <row r="47" spans="1:7" ht="12.75">
      <c r="A47" s="138"/>
      <c r="B47" s="316" t="s">
        <v>2736</v>
      </c>
      <c r="C47" s="337"/>
      <c r="D47" s="457">
        <v>0</v>
      </c>
      <c r="E47" s="457">
        <v>0</v>
      </c>
      <c r="F47" s="457">
        <v>0</v>
      </c>
      <c r="G47" s="457">
        <v>0</v>
      </c>
    </row>
    <row r="48" spans="1:7" ht="12.75">
      <c r="A48" s="138"/>
      <c r="B48" s="300" t="s">
        <v>1225</v>
      </c>
      <c r="C48" s="301"/>
      <c r="D48" s="286">
        <f>SUM(D45:D47)</f>
        <v>1080</v>
      </c>
      <c r="E48" s="286">
        <f>SUM(E45:E47)</f>
        <v>3776</v>
      </c>
      <c r="F48" s="286">
        <f>SUM(F45:F47)</f>
        <v>1780</v>
      </c>
      <c r="G48" s="286">
        <f>SUM(G45:G47)</f>
        <v>1465</v>
      </c>
    </row>
    <row r="49" ht="12.75">
      <c r="A49" s="138"/>
    </row>
    <row r="50" ht="12.75">
      <c r="A50" s="138"/>
    </row>
    <row r="51" ht="12.75">
      <c r="A51" s="138"/>
    </row>
    <row r="52" ht="12.75">
      <c r="A52" s="138"/>
    </row>
    <row r="53" ht="12.75">
      <c r="A53" s="138"/>
    </row>
    <row r="54" ht="12.75">
      <c r="A54" s="138"/>
    </row>
    <row r="55" ht="12.75">
      <c r="A55" s="138"/>
    </row>
    <row r="56" ht="12.75">
      <c r="A56" s="138"/>
    </row>
    <row r="57" ht="12.75">
      <c r="A57" s="138"/>
    </row>
    <row r="58" ht="12.75">
      <c r="A58" s="138"/>
    </row>
    <row r="59" ht="12.75">
      <c r="A59" s="138"/>
    </row>
    <row r="60" ht="12.75">
      <c r="A60" s="138"/>
    </row>
    <row r="61" ht="12.75">
      <c r="A61" s="138"/>
    </row>
    <row r="62" ht="12.75">
      <c r="A62" s="138"/>
    </row>
    <row r="63" ht="12.75">
      <c r="A63" s="138"/>
    </row>
    <row r="64" ht="12.75">
      <c r="A64" s="138"/>
    </row>
    <row r="65" ht="12.75">
      <c r="A65" s="138"/>
    </row>
    <row r="66" ht="12.75">
      <c r="A66" s="138"/>
    </row>
    <row r="67" ht="12.75">
      <c r="A67" s="138"/>
    </row>
    <row r="68" ht="12.75">
      <c r="A68" s="138"/>
    </row>
    <row r="69" ht="12.75">
      <c r="A69" s="138"/>
    </row>
  </sheetData>
  <sheetProtection/>
  <printOptions/>
  <pageMargins left="0.2362204724409449" right="0.07874015748031496" top="0.9448818897637796" bottom="0.4724409448818898" header="0.5118110236220472" footer="0.5118110236220472"/>
  <pageSetup firstPageNumber="11" useFirstPageNumber="1" horizontalDpi="600" verticalDpi="600" orientation="portrait" paperSize="9" scale="69" r:id="rId2"/>
  <headerFooter alignWithMargins="0">
    <oddFooter>&amp;L&amp;G&amp;CPage &amp;P de 13&amp;R&amp;D</oddFooter>
  </headerFooter>
  <legacyDrawingHF r:id="rId1"/>
</worksheet>
</file>

<file path=xl/worksheets/sheet12.xml><?xml version="1.0" encoding="utf-8"?>
<worksheet xmlns="http://schemas.openxmlformats.org/spreadsheetml/2006/main" xmlns:r="http://schemas.openxmlformats.org/officeDocument/2006/relationships">
  <sheetPr>
    <tabColor theme="3"/>
  </sheetPr>
  <dimension ref="A1:I126"/>
  <sheetViews>
    <sheetView zoomScalePageLayoutView="0" workbookViewId="0" topLeftCell="A4">
      <selection activeCell="N127" sqref="N127"/>
    </sheetView>
  </sheetViews>
  <sheetFormatPr defaultColWidth="11.421875" defaultRowHeight="15"/>
  <cols>
    <col min="1" max="1" width="7.421875" style="138" customWidth="1"/>
    <col min="2" max="16384" width="11.421875" style="134" customWidth="1"/>
  </cols>
  <sheetData>
    <row r="1" spans="1:9" s="224" customFormat="1" ht="20.25" customHeight="1">
      <c r="A1" s="295"/>
      <c r="B1" s="296" t="s">
        <v>1040</v>
      </c>
      <c r="C1" s="297"/>
      <c r="D1" s="297"/>
      <c r="E1" s="297"/>
      <c r="F1" s="297"/>
      <c r="G1" s="297"/>
      <c r="H1" s="297"/>
      <c r="I1" s="297"/>
    </row>
    <row r="2" spans="1:2" ht="12.75">
      <c r="A2" s="183"/>
      <c r="B2" s="182"/>
    </row>
    <row r="3" spans="1:2" ht="12.75">
      <c r="A3" s="184" t="s">
        <v>1319</v>
      </c>
      <c r="B3" s="182"/>
    </row>
    <row r="4" ht="12.75">
      <c r="B4" s="134" t="s">
        <v>1318</v>
      </c>
    </row>
    <row r="5" ht="12.75">
      <c r="B5" s="134" t="s">
        <v>1317</v>
      </c>
    </row>
    <row r="6" ht="12.75">
      <c r="B6" s="134" t="s">
        <v>1316</v>
      </c>
    </row>
    <row r="8" spans="1:9" s="224" customFormat="1" ht="20.25" customHeight="1">
      <c r="A8" s="295"/>
      <c r="B8" s="296" t="s">
        <v>1315</v>
      </c>
      <c r="C8" s="297"/>
      <c r="D8" s="297"/>
      <c r="E8" s="297"/>
      <c r="F8" s="297"/>
      <c r="G8" s="297"/>
      <c r="H8" s="297"/>
      <c r="I8" s="297"/>
    </row>
    <row r="10" spans="1:2" ht="12.75">
      <c r="A10" s="138" t="s">
        <v>1029</v>
      </c>
      <c r="B10" s="134" t="s">
        <v>1314</v>
      </c>
    </row>
    <row r="12" spans="1:2" ht="12.75">
      <c r="A12" s="138" t="s">
        <v>1027</v>
      </c>
      <c r="B12" s="137" t="s">
        <v>1313</v>
      </c>
    </row>
    <row r="13" ht="12.75">
      <c r="B13" s="134" t="s">
        <v>1312</v>
      </c>
    </row>
    <row r="14" ht="12.75">
      <c r="B14" s="134" t="s">
        <v>1311</v>
      </c>
    </row>
    <row r="15" ht="12.75">
      <c r="B15" s="134" t="s">
        <v>1310</v>
      </c>
    </row>
    <row r="16" ht="12.75">
      <c r="B16" s="134" t="s">
        <v>1309</v>
      </c>
    </row>
    <row r="17" ht="12.75">
      <c r="B17" s="134" t="s">
        <v>1308</v>
      </c>
    </row>
    <row r="18" ht="12.75">
      <c r="B18" s="134" t="s">
        <v>1307</v>
      </c>
    </row>
    <row r="19" ht="12.75">
      <c r="B19" s="134" t="s">
        <v>1306</v>
      </c>
    </row>
    <row r="21" spans="1:2" ht="12.75">
      <c r="A21" s="138" t="s">
        <v>1019</v>
      </c>
      <c r="B21" s="137" t="s">
        <v>1018</v>
      </c>
    </row>
    <row r="22" ht="12.75">
      <c r="B22" s="460" t="s">
        <v>1305</v>
      </c>
    </row>
    <row r="23" spans="1:2" ht="12.75">
      <c r="A23" s="138" t="s">
        <v>1009</v>
      </c>
      <c r="B23" s="137" t="s">
        <v>1008</v>
      </c>
    </row>
    <row r="25" ht="12.75">
      <c r="B25" s="176" t="s">
        <v>1304</v>
      </c>
    </row>
    <row r="26" ht="12.75">
      <c r="B26" s="166" t="s">
        <v>1303</v>
      </c>
    </row>
    <row r="27" spans="1:2" s="166" customFormat="1" ht="12.75">
      <c r="A27" s="177"/>
      <c r="B27" s="166" t="s">
        <v>1302</v>
      </c>
    </row>
    <row r="28" spans="1:2" s="166" customFormat="1" ht="12.75">
      <c r="A28" s="177"/>
      <c r="B28" s="134" t="s">
        <v>1301</v>
      </c>
    </row>
    <row r="29" s="166" customFormat="1" ht="12.75">
      <c r="A29" s="177"/>
    </row>
    <row r="30" ht="12.75">
      <c r="B30" s="176" t="s">
        <v>1300</v>
      </c>
    </row>
    <row r="31" ht="12.75">
      <c r="B31" s="134" t="s">
        <v>1299</v>
      </c>
    </row>
    <row r="32" ht="12.75">
      <c r="B32" s="134" t="s">
        <v>1298</v>
      </c>
    </row>
    <row r="33" ht="12.75">
      <c r="B33" s="134" t="s">
        <v>1297</v>
      </c>
    </row>
    <row r="35" ht="12.75">
      <c r="B35" s="176" t="s">
        <v>1296</v>
      </c>
    </row>
    <row r="36" ht="12.75">
      <c r="B36" s="134" t="s">
        <v>1295</v>
      </c>
    </row>
    <row r="37" ht="12.75">
      <c r="B37" s="134" t="s">
        <v>1294</v>
      </c>
    </row>
    <row r="38" ht="12.75">
      <c r="B38" s="134" t="s">
        <v>1293</v>
      </c>
    </row>
    <row r="39" ht="12.75">
      <c r="B39" s="134" t="s">
        <v>1292</v>
      </c>
    </row>
    <row r="40" ht="12.75">
      <c r="B40" s="134" t="s">
        <v>1291</v>
      </c>
    </row>
    <row r="41" ht="12.75">
      <c r="B41" s="134" t="s">
        <v>1290</v>
      </c>
    </row>
    <row r="42" ht="12.75">
      <c r="B42" s="134" t="s">
        <v>1289</v>
      </c>
    </row>
    <row r="44" spans="1:2" ht="12.75">
      <c r="A44" s="138" t="s">
        <v>1000</v>
      </c>
      <c r="B44" s="137" t="s">
        <v>999</v>
      </c>
    </row>
    <row r="46" ht="12.75">
      <c r="B46" s="134" t="s">
        <v>1288</v>
      </c>
    </row>
    <row r="47" ht="12.75">
      <c r="B47" s="179" t="s">
        <v>1287</v>
      </c>
    </row>
    <row r="48" ht="12.75">
      <c r="B48" s="179" t="s">
        <v>1286</v>
      </c>
    </row>
    <row r="49" ht="12.75">
      <c r="B49" s="179" t="s">
        <v>1285</v>
      </c>
    </row>
    <row r="51" ht="12.75">
      <c r="B51" s="134" t="s">
        <v>1284</v>
      </c>
    </row>
    <row r="52" ht="12.75">
      <c r="B52" s="134" t="s">
        <v>1283</v>
      </c>
    </row>
    <row r="53" ht="12.75">
      <c r="B53" s="134" t="s">
        <v>1282</v>
      </c>
    </row>
    <row r="54" ht="12.75">
      <c r="B54" s="134" t="s">
        <v>1281</v>
      </c>
    </row>
    <row r="56" ht="12.75">
      <c r="B56" s="134" t="s">
        <v>1280</v>
      </c>
    </row>
    <row r="57" ht="12.75">
      <c r="B57" s="166" t="s">
        <v>1279</v>
      </c>
    </row>
    <row r="58" ht="12.75">
      <c r="B58" s="166"/>
    </row>
    <row r="59" spans="1:2" ht="12.75">
      <c r="A59" s="138">
        <v>3</v>
      </c>
      <c r="B59" s="137" t="s">
        <v>1278</v>
      </c>
    </row>
    <row r="61" ht="12.75">
      <c r="B61" s="176" t="s">
        <v>1277</v>
      </c>
    </row>
    <row r="62" ht="12.75">
      <c r="B62" s="166" t="s">
        <v>1276</v>
      </c>
    </row>
    <row r="63" ht="12.75">
      <c r="B63" s="134" t="s">
        <v>1275</v>
      </c>
    </row>
    <row r="64" ht="12.75">
      <c r="B64" s="134" t="s">
        <v>1274</v>
      </c>
    </row>
    <row r="65" ht="12.75">
      <c r="B65" s="134" t="s">
        <v>1273</v>
      </c>
    </row>
    <row r="67" ht="12.75">
      <c r="B67" s="176" t="s">
        <v>1272</v>
      </c>
    </row>
    <row r="68" ht="12.75">
      <c r="B68" s="134" t="s">
        <v>1271</v>
      </c>
    </row>
    <row r="69" ht="12.75">
      <c r="B69" s="134" t="s">
        <v>1270</v>
      </c>
    </row>
    <row r="70" ht="12.75">
      <c r="B70" s="134" t="s">
        <v>1269</v>
      </c>
    </row>
    <row r="71" ht="12.75">
      <c r="B71" s="134" t="s">
        <v>1268</v>
      </c>
    </row>
    <row r="73" spans="1:2" ht="12.75">
      <c r="A73" s="138" t="s">
        <v>1895</v>
      </c>
      <c r="B73" s="137" t="s">
        <v>1894</v>
      </c>
    </row>
    <row r="75" ht="12.75">
      <c r="B75" s="176" t="s">
        <v>1880</v>
      </c>
    </row>
    <row r="76" ht="12.75">
      <c r="B76" s="166" t="s">
        <v>1267</v>
      </c>
    </row>
    <row r="78" ht="12.75">
      <c r="B78" s="176" t="s">
        <v>1885</v>
      </c>
    </row>
    <row r="79" ht="12.75">
      <c r="B79" s="134" t="s">
        <v>1266</v>
      </c>
    </row>
    <row r="81" spans="1:2" ht="12.75">
      <c r="A81" s="138" t="s">
        <v>1882</v>
      </c>
      <c r="B81" s="137" t="s">
        <v>1881</v>
      </c>
    </row>
    <row r="82" ht="12.75">
      <c r="B82" s="134" t="s">
        <v>1265</v>
      </c>
    </row>
    <row r="85" spans="1:9" s="224" customFormat="1" ht="20.25" customHeight="1">
      <c r="A85" s="295"/>
      <c r="B85" s="296" t="s">
        <v>1264</v>
      </c>
      <c r="C85" s="297"/>
      <c r="D85" s="297"/>
      <c r="E85" s="297"/>
      <c r="F85" s="297"/>
      <c r="G85" s="297"/>
      <c r="H85" s="297"/>
      <c r="I85" s="297"/>
    </row>
    <row r="87" spans="1:2" ht="12.75">
      <c r="A87" s="138">
        <v>4</v>
      </c>
      <c r="B87" s="134" t="s">
        <v>1263</v>
      </c>
    </row>
    <row r="89" ht="12.75">
      <c r="B89" s="134" t="s">
        <v>1262</v>
      </c>
    </row>
    <row r="90" ht="12.75">
      <c r="B90" s="134" t="s">
        <v>1261</v>
      </c>
    </row>
    <row r="92" spans="1:2" ht="12.75">
      <c r="A92" s="138" t="s">
        <v>1260</v>
      </c>
      <c r="B92" s="137" t="s">
        <v>1259</v>
      </c>
    </row>
    <row r="93" ht="12.75">
      <c r="B93" s="134" t="s">
        <v>1258</v>
      </c>
    </row>
    <row r="94" ht="12.75">
      <c r="B94" s="134" t="s">
        <v>1257</v>
      </c>
    </row>
    <row r="95" ht="12.75">
      <c r="B95" s="134" t="s">
        <v>1256</v>
      </c>
    </row>
    <row r="97" spans="1:2" ht="12.75">
      <c r="A97" s="138" t="s">
        <v>1131</v>
      </c>
      <c r="B97" s="137" t="s">
        <v>1255</v>
      </c>
    </row>
    <row r="98" ht="12.75">
      <c r="B98" s="134" t="s">
        <v>1254</v>
      </c>
    </row>
    <row r="99" ht="12.75">
      <c r="B99" s="134" t="s">
        <v>1253</v>
      </c>
    </row>
    <row r="101" spans="1:2" ht="12.75">
      <c r="A101" s="138" t="s">
        <v>1128</v>
      </c>
      <c r="B101" s="137" t="s">
        <v>1252</v>
      </c>
    </row>
    <row r="102" ht="12.75">
      <c r="B102" s="134" t="s">
        <v>1251</v>
      </c>
    </row>
    <row r="103" ht="12.75">
      <c r="B103" s="134" t="s">
        <v>1250</v>
      </c>
    </row>
    <row r="104" ht="12.75">
      <c r="B104" s="134" t="s">
        <v>1249</v>
      </c>
    </row>
    <row r="106" spans="1:2" ht="12.75">
      <c r="A106" s="138" t="s">
        <v>1110</v>
      </c>
      <c r="B106" s="137" t="s">
        <v>1248</v>
      </c>
    </row>
    <row r="107" ht="12.75">
      <c r="B107" s="134" t="s">
        <v>1247</v>
      </c>
    </row>
    <row r="109" spans="1:2" ht="12.75">
      <c r="A109" s="138" t="s">
        <v>1084</v>
      </c>
      <c r="B109" s="178" t="s">
        <v>1246</v>
      </c>
    </row>
    <row r="110" ht="12.75">
      <c r="B110" s="178"/>
    </row>
    <row r="111" ht="15">
      <c r="B111" s="176" t="s">
        <v>1245</v>
      </c>
    </row>
    <row r="112" ht="12.75">
      <c r="B112" s="134" t="s">
        <v>1244</v>
      </c>
    </row>
    <row r="114" ht="12.75">
      <c r="B114" s="461" t="s">
        <v>1243</v>
      </c>
    </row>
    <row r="115" ht="12.75">
      <c r="B115" s="134" t="s">
        <v>1242</v>
      </c>
    </row>
    <row r="118" spans="1:9" s="224" customFormat="1" ht="20.25" customHeight="1">
      <c r="A118" s="295"/>
      <c r="B118" s="296" t="s">
        <v>1241</v>
      </c>
      <c r="C118" s="297"/>
      <c r="D118" s="297"/>
      <c r="E118" s="297"/>
      <c r="F118" s="297"/>
      <c r="G118" s="297"/>
      <c r="H118" s="297"/>
      <c r="I118" s="297"/>
    </row>
    <row r="120" spans="1:2" ht="12.75">
      <c r="A120" s="138">
        <v>5</v>
      </c>
      <c r="B120" s="134" t="s">
        <v>1240</v>
      </c>
    </row>
    <row r="122" spans="1:9" ht="20.25" customHeight="1">
      <c r="A122" s="295"/>
      <c r="B122" s="296" t="s">
        <v>1239</v>
      </c>
      <c r="C122" s="297"/>
      <c r="D122" s="297"/>
      <c r="E122" s="297"/>
      <c r="F122" s="297"/>
      <c r="G122" s="297"/>
      <c r="H122" s="297"/>
      <c r="I122" s="297"/>
    </row>
    <row r="124" spans="1:2" ht="12.75">
      <c r="A124" s="177" t="s">
        <v>1236</v>
      </c>
      <c r="B124" s="166" t="s">
        <v>1238</v>
      </c>
    </row>
    <row r="126" spans="1:2" ht="12.75">
      <c r="A126" s="177" t="s">
        <v>1234</v>
      </c>
      <c r="B126" s="166" t="s">
        <v>1238</v>
      </c>
    </row>
  </sheetData>
  <sheetProtection/>
  <printOptions/>
  <pageMargins left="0.2362204724409449" right="0.07874015748031496" top="0.9448818897637796" bottom="0.4724409448818898" header="0.5118110236220472" footer="0.5118110236220472"/>
  <pageSetup firstPageNumber="12" useFirstPageNumber="1" horizontalDpi="600" verticalDpi="600" orientation="portrait" paperSize="9" scale="69" r:id="rId2"/>
  <headerFooter alignWithMargins="0">
    <oddFooter>&amp;L&amp;G&amp;CPage &amp;P de 13&amp;R&amp;D</oddFooter>
  </headerFooter>
  <legacyDrawingHF r:id="rId1"/>
</worksheet>
</file>

<file path=xl/worksheets/sheet13.xml><?xml version="1.0" encoding="utf-8"?>
<worksheet xmlns="http://schemas.openxmlformats.org/spreadsheetml/2006/main" xmlns:r="http://schemas.openxmlformats.org/officeDocument/2006/relationships">
  <dimension ref="A1:N112"/>
  <sheetViews>
    <sheetView zoomScale="85" zoomScaleNormal="85" zoomScalePageLayoutView="0" workbookViewId="0" topLeftCell="A9">
      <selection activeCell="E95" sqref="E95"/>
    </sheetView>
  </sheetViews>
  <sheetFormatPr defaultColWidth="8.8515625" defaultRowHeight="15" outlineLevelRow="1"/>
  <cols>
    <col min="1" max="1" width="13.28125" style="5" customWidth="1"/>
    <col min="2" max="2" width="60.57421875" style="5" bestFit="1" customWidth="1"/>
    <col min="3" max="7" width="41.00390625" style="5" customWidth="1"/>
    <col min="8" max="8" width="7.28125" style="5" customWidth="1"/>
    <col min="9" max="9" width="92.00390625" style="5" customWidth="1"/>
    <col min="10" max="11" width="47.7109375" style="5" customWidth="1"/>
    <col min="12" max="12" width="7.28125" style="5" customWidth="1"/>
    <col min="13" max="13" width="25.7109375" style="5" customWidth="1"/>
    <col min="14" max="14" width="25.7109375" style="3" customWidth="1"/>
    <col min="15" max="16384" width="8.8515625" style="1" customWidth="1"/>
  </cols>
  <sheetData>
    <row r="1" spans="1:2" ht="45" customHeight="1">
      <c r="A1" s="599" t="s">
        <v>2</v>
      </c>
      <c r="B1" s="599"/>
    </row>
    <row r="2" spans="1:13" ht="31.5">
      <c r="A2" s="22" t="s">
        <v>3</v>
      </c>
      <c r="B2" s="22"/>
      <c r="C2" s="3"/>
      <c r="D2" s="3"/>
      <c r="E2" s="3"/>
      <c r="F2" s="578" t="s">
        <v>150</v>
      </c>
      <c r="G2" s="48"/>
      <c r="H2" s="3"/>
      <c r="I2" s="22"/>
      <c r="J2" s="3"/>
      <c r="K2" s="3"/>
      <c r="L2" s="3"/>
      <c r="M2" s="3"/>
    </row>
    <row r="3" spans="1:13" ht="15.75" thickBot="1">
      <c r="A3" s="3"/>
      <c r="B3" s="79"/>
      <c r="C3" s="79"/>
      <c r="D3" s="3"/>
      <c r="E3" s="3"/>
      <c r="F3" s="3"/>
      <c r="G3" s="3"/>
      <c r="H3" s="3"/>
      <c r="L3" s="3"/>
      <c r="M3" s="3"/>
    </row>
    <row r="4" spans="1:13" ht="19.5" thickBot="1">
      <c r="A4" s="52"/>
      <c r="B4" s="51" t="s">
        <v>2865</v>
      </c>
      <c r="C4" s="80" t="s">
        <v>2791</v>
      </c>
      <c r="D4" s="52"/>
      <c r="E4" s="52"/>
      <c r="F4" s="3"/>
      <c r="G4" s="3"/>
      <c r="H4" s="3"/>
      <c r="I4" s="21" t="s">
        <v>4</v>
      </c>
      <c r="J4" s="20" t="s">
        <v>2898</v>
      </c>
      <c r="L4" s="3"/>
      <c r="M4" s="3"/>
    </row>
    <row r="5" spans="8:13" ht="15.75" thickBot="1">
      <c r="H5" s="3"/>
      <c r="I5" s="560" t="s">
        <v>2899</v>
      </c>
      <c r="J5" s="5" t="s">
        <v>2921</v>
      </c>
      <c r="L5" s="3"/>
      <c r="M5" s="3"/>
    </row>
    <row r="6" spans="1:13" ht="18.75">
      <c r="A6" s="57"/>
      <c r="B6" s="75" t="s">
        <v>5</v>
      </c>
      <c r="C6" s="57"/>
      <c r="E6" s="4"/>
      <c r="F6" s="4"/>
      <c r="G6" s="4"/>
      <c r="H6" s="3"/>
      <c r="I6" s="560" t="s">
        <v>2900</v>
      </c>
      <c r="J6" s="5" t="s">
        <v>2922</v>
      </c>
      <c r="L6" s="3"/>
      <c r="M6" s="3"/>
    </row>
    <row r="7" spans="2:13" ht="15">
      <c r="B7" s="72" t="s">
        <v>6</v>
      </c>
      <c r="H7" s="3"/>
      <c r="I7" s="560" t="s">
        <v>2901</v>
      </c>
      <c r="J7" s="5" t="s">
        <v>2923</v>
      </c>
      <c r="L7" s="3"/>
      <c r="M7" s="3"/>
    </row>
    <row r="8" spans="2:13" ht="15">
      <c r="B8" s="72" t="s">
        <v>7</v>
      </c>
      <c r="H8" s="3"/>
      <c r="I8" s="560" t="s">
        <v>8</v>
      </c>
      <c r="J8" s="5" t="s">
        <v>9</v>
      </c>
      <c r="L8" s="3"/>
      <c r="M8" s="3"/>
    </row>
    <row r="9" spans="2:13" ht="15.75" thickBot="1">
      <c r="B9" s="73" t="s">
        <v>10</v>
      </c>
      <c r="H9" s="3"/>
      <c r="L9" s="3"/>
      <c r="M9" s="3"/>
    </row>
    <row r="10" spans="2:13" ht="15">
      <c r="B10" s="62"/>
      <c r="H10" s="3"/>
      <c r="I10" s="561" t="s">
        <v>11</v>
      </c>
      <c r="L10" s="3"/>
      <c r="M10" s="3"/>
    </row>
    <row r="11" spans="2:13" ht="15">
      <c r="B11" s="62"/>
      <c r="H11" s="3"/>
      <c r="I11" s="561" t="s">
        <v>12</v>
      </c>
      <c r="L11" s="3"/>
      <c r="M11" s="3"/>
    </row>
    <row r="12" spans="1:13" ht="37.5">
      <c r="A12" s="21" t="s">
        <v>2961</v>
      </c>
      <c r="B12" s="21" t="s">
        <v>13</v>
      </c>
      <c r="C12" s="18"/>
      <c r="D12" s="18"/>
      <c r="E12" s="18"/>
      <c r="F12" s="18"/>
      <c r="G12" s="18"/>
      <c r="H12" s="3"/>
      <c r="L12" s="3"/>
      <c r="M12" s="3"/>
    </row>
    <row r="13" spans="1:13" ht="15" customHeight="1">
      <c r="A13" s="39"/>
      <c r="B13" s="56" t="s">
        <v>14</v>
      </c>
      <c r="C13" s="39" t="s">
        <v>1050</v>
      </c>
      <c r="D13" s="39" t="s">
        <v>15</v>
      </c>
      <c r="E13" s="38"/>
      <c r="F13" s="41"/>
      <c r="G13" s="41"/>
      <c r="H13" s="3"/>
      <c r="L13" s="3"/>
      <c r="M13" s="3"/>
    </row>
    <row r="14" spans="1:13" ht="15">
      <c r="A14" s="5" t="s">
        <v>16</v>
      </c>
      <c r="B14" s="7" t="s">
        <v>17</v>
      </c>
      <c r="C14" s="562" t="s">
        <v>1032</v>
      </c>
      <c r="D14" s="562" t="s">
        <v>142</v>
      </c>
      <c r="E14" s="4"/>
      <c r="F14" s="4"/>
      <c r="G14" s="4"/>
      <c r="H14" s="3"/>
      <c r="L14" s="3"/>
      <c r="M14" s="3"/>
    </row>
    <row r="15" spans="1:13" ht="15">
      <c r="A15" s="5" t="s">
        <v>18</v>
      </c>
      <c r="B15" s="7" t="s">
        <v>2931</v>
      </c>
      <c r="C15" s="562" t="s">
        <v>19</v>
      </c>
      <c r="D15" s="562" t="s">
        <v>2923</v>
      </c>
      <c r="E15" s="4"/>
      <c r="F15" s="4"/>
      <c r="G15" s="4"/>
      <c r="H15" s="3"/>
      <c r="L15" s="3"/>
      <c r="M15" s="3"/>
    </row>
    <row r="16" spans="1:13" ht="15">
      <c r="A16" s="5" t="s">
        <v>20</v>
      </c>
      <c r="B16" s="7" t="s">
        <v>21</v>
      </c>
      <c r="C16" s="562" t="s">
        <v>2922</v>
      </c>
      <c r="D16" s="562" t="s">
        <v>2922</v>
      </c>
      <c r="E16" s="4"/>
      <c r="F16" s="4"/>
      <c r="G16" s="4"/>
      <c r="H16" s="3"/>
      <c r="L16" s="3"/>
      <c r="M16" s="3"/>
    </row>
    <row r="17" spans="1:13" ht="15">
      <c r="A17" s="5" t="s">
        <v>22</v>
      </c>
      <c r="B17" s="7" t="s">
        <v>23</v>
      </c>
      <c r="C17" s="562" t="s">
        <v>2685</v>
      </c>
      <c r="D17" s="562" t="s">
        <v>143</v>
      </c>
      <c r="E17" s="4"/>
      <c r="F17" s="4"/>
      <c r="G17" s="4"/>
      <c r="H17" s="3"/>
      <c r="L17" s="3"/>
      <c r="M17" s="3"/>
    </row>
    <row r="18" spans="1:13" ht="15">
      <c r="A18" s="5" t="s">
        <v>24</v>
      </c>
      <c r="B18" s="7" t="s">
        <v>25</v>
      </c>
      <c r="C18" s="562" t="s">
        <v>1032</v>
      </c>
      <c r="D18" s="562" t="s">
        <v>142</v>
      </c>
      <c r="E18" s="4"/>
      <c r="F18" s="4"/>
      <c r="G18" s="4"/>
      <c r="H18" s="3"/>
      <c r="L18" s="3"/>
      <c r="M18" s="3"/>
    </row>
    <row r="19" spans="1:13" ht="15">
      <c r="A19" s="5" t="s">
        <v>26</v>
      </c>
      <c r="B19" s="7" t="s">
        <v>27</v>
      </c>
      <c r="C19" s="562" t="s">
        <v>2922</v>
      </c>
      <c r="D19" s="562" t="s">
        <v>2922</v>
      </c>
      <c r="E19" s="4"/>
      <c r="F19" s="4"/>
      <c r="G19" s="4"/>
      <c r="H19" s="3"/>
      <c r="L19" s="3"/>
      <c r="M19" s="3"/>
    </row>
    <row r="20" spans="1:13" ht="15">
      <c r="A20" s="5" t="s">
        <v>28</v>
      </c>
      <c r="B20" s="7" t="s">
        <v>29</v>
      </c>
      <c r="C20" s="562" t="s">
        <v>30</v>
      </c>
      <c r="D20" s="562" t="s">
        <v>144</v>
      </c>
      <c r="E20" s="4"/>
      <c r="F20" s="4"/>
      <c r="G20" s="4"/>
      <c r="H20" s="3"/>
      <c r="L20" s="3"/>
      <c r="M20" s="3"/>
    </row>
    <row r="21" spans="1:13" ht="15">
      <c r="A21" s="5" t="s">
        <v>31</v>
      </c>
      <c r="B21" s="7" t="s">
        <v>32</v>
      </c>
      <c r="C21" s="562" t="s">
        <v>2922</v>
      </c>
      <c r="D21" s="562" t="s">
        <v>2922</v>
      </c>
      <c r="E21" s="4"/>
      <c r="F21" s="4"/>
      <c r="G21" s="4"/>
      <c r="H21" s="3"/>
      <c r="L21" s="3"/>
      <c r="M21" s="3"/>
    </row>
    <row r="22" spans="1:13" ht="15">
      <c r="A22" s="5" t="s">
        <v>33</v>
      </c>
      <c r="B22" s="7" t="s">
        <v>34</v>
      </c>
      <c r="C22" s="562" t="s">
        <v>2922</v>
      </c>
      <c r="D22" s="562" t="s">
        <v>2922</v>
      </c>
      <c r="E22" s="4"/>
      <c r="F22" s="4"/>
      <c r="G22" s="4"/>
      <c r="H22" s="3"/>
      <c r="L22" s="3"/>
      <c r="M22" s="3"/>
    </row>
    <row r="23" spans="1:13" ht="15">
      <c r="A23" s="5" t="s">
        <v>35</v>
      </c>
      <c r="B23" s="7" t="s">
        <v>36</v>
      </c>
      <c r="C23" s="562" t="s">
        <v>2922</v>
      </c>
      <c r="D23" s="562" t="s">
        <v>2922</v>
      </c>
      <c r="E23" s="4"/>
      <c r="F23" s="4"/>
      <c r="G23" s="4"/>
      <c r="H23" s="3"/>
      <c r="L23" s="3"/>
      <c r="M23" s="3"/>
    </row>
    <row r="24" spans="1:13" ht="15">
      <c r="A24" s="5" t="s">
        <v>37</v>
      </c>
      <c r="B24" s="7" t="s">
        <v>38</v>
      </c>
      <c r="C24" s="562" t="s">
        <v>39</v>
      </c>
      <c r="D24" s="562" t="s">
        <v>2922</v>
      </c>
      <c r="E24" s="4"/>
      <c r="F24" s="4"/>
      <c r="G24" s="4"/>
      <c r="H24" s="3"/>
      <c r="L24" s="3"/>
      <c r="M24" s="3"/>
    </row>
    <row r="25" spans="1:13" ht="15" hidden="1" outlineLevel="1">
      <c r="A25" s="5" t="s">
        <v>40</v>
      </c>
      <c r="B25" s="54"/>
      <c r="E25" s="4"/>
      <c r="F25" s="4"/>
      <c r="G25" s="4"/>
      <c r="H25" s="3"/>
      <c r="L25" s="3"/>
      <c r="M25" s="3"/>
    </row>
    <row r="26" spans="1:13" ht="15" hidden="1" outlineLevel="1">
      <c r="A26" s="5" t="s">
        <v>41</v>
      </c>
      <c r="B26" s="54"/>
      <c r="E26" s="4"/>
      <c r="F26" s="4"/>
      <c r="G26" s="4"/>
      <c r="H26" s="3"/>
      <c r="L26" s="3"/>
      <c r="M26" s="3"/>
    </row>
    <row r="27" spans="1:13" ht="15" hidden="1" outlineLevel="1">
      <c r="A27" s="5" t="s">
        <v>42</v>
      </c>
      <c r="B27" s="54"/>
      <c r="E27" s="4"/>
      <c r="F27" s="4"/>
      <c r="G27" s="4"/>
      <c r="H27" s="3"/>
      <c r="L27" s="3"/>
      <c r="M27" s="3"/>
    </row>
    <row r="28" spans="1:13" ht="15" hidden="1" outlineLevel="1">
      <c r="A28" s="5" t="s">
        <v>43</v>
      </c>
      <c r="B28" s="54"/>
      <c r="E28" s="4"/>
      <c r="F28" s="4"/>
      <c r="G28" s="4"/>
      <c r="H28" s="3"/>
      <c r="L28" s="3"/>
      <c r="M28" s="3"/>
    </row>
    <row r="29" spans="1:13" ht="15" hidden="1" outlineLevel="1">
      <c r="A29" s="5" t="s">
        <v>44</v>
      </c>
      <c r="B29" s="54"/>
      <c r="E29" s="4"/>
      <c r="F29" s="4"/>
      <c r="G29" s="4"/>
      <c r="H29" s="3"/>
      <c r="L29" s="3"/>
      <c r="M29" s="3"/>
    </row>
    <row r="30" spans="1:13" ht="15" hidden="1" outlineLevel="1">
      <c r="A30" s="5" t="s">
        <v>45</v>
      </c>
      <c r="B30" s="54"/>
      <c r="E30" s="4"/>
      <c r="F30" s="4"/>
      <c r="G30" s="4"/>
      <c r="H30" s="3"/>
      <c r="L30" s="3"/>
      <c r="M30" s="3"/>
    </row>
    <row r="31" spans="1:13" ht="15" hidden="1" outlineLevel="1">
      <c r="A31" s="5" t="s">
        <v>46</v>
      </c>
      <c r="B31" s="54"/>
      <c r="E31" s="4"/>
      <c r="F31" s="4"/>
      <c r="G31" s="4"/>
      <c r="H31" s="3"/>
      <c r="L31" s="3"/>
      <c r="M31" s="3"/>
    </row>
    <row r="32" spans="1:13" ht="15" hidden="1" outlineLevel="1">
      <c r="A32" s="5" t="s">
        <v>47</v>
      </c>
      <c r="B32" s="54"/>
      <c r="E32" s="4"/>
      <c r="F32" s="4"/>
      <c r="G32" s="4"/>
      <c r="H32" s="3"/>
      <c r="L32" s="3"/>
      <c r="M32" s="3"/>
    </row>
    <row r="33" spans="1:13" ht="18.75" collapsed="1">
      <c r="A33" s="18"/>
      <c r="B33" s="21" t="s">
        <v>7</v>
      </c>
      <c r="C33" s="18"/>
      <c r="D33" s="18"/>
      <c r="E33" s="18"/>
      <c r="F33" s="18"/>
      <c r="G33" s="18"/>
      <c r="H33" s="3"/>
      <c r="L33" s="3"/>
      <c r="M33" s="3"/>
    </row>
    <row r="34" spans="1:13" ht="15" customHeight="1">
      <c r="A34" s="39"/>
      <c r="B34" s="56" t="s">
        <v>48</v>
      </c>
      <c r="C34" s="39" t="s">
        <v>49</v>
      </c>
      <c r="D34" s="39" t="s">
        <v>15</v>
      </c>
      <c r="E34" s="39" t="s">
        <v>50</v>
      </c>
      <c r="F34" s="41"/>
      <c r="G34" s="41"/>
      <c r="H34" s="3"/>
      <c r="L34" s="3"/>
      <c r="M34" s="3"/>
    </row>
    <row r="35" spans="1:13" ht="15">
      <c r="A35" s="5" t="s">
        <v>51</v>
      </c>
      <c r="B35" s="7" t="s">
        <v>52</v>
      </c>
      <c r="C35" s="562" t="s">
        <v>2922</v>
      </c>
      <c r="D35" s="562" t="s">
        <v>2922</v>
      </c>
      <c r="E35" s="562" t="s">
        <v>2922</v>
      </c>
      <c r="F35" s="563"/>
      <c r="G35" s="563"/>
      <c r="H35" s="3"/>
      <c r="L35" s="3"/>
      <c r="M35" s="3"/>
    </row>
    <row r="36" spans="1:13" ht="15">
      <c r="A36" s="5" t="s">
        <v>53</v>
      </c>
      <c r="B36" s="7" t="s">
        <v>54</v>
      </c>
      <c r="C36" s="562" t="s">
        <v>2922</v>
      </c>
      <c r="D36" s="562" t="s">
        <v>2922</v>
      </c>
      <c r="E36" s="562" t="s">
        <v>2922</v>
      </c>
      <c r="H36" s="3"/>
      <c r="L36" s="3"/>
      <c r="M36" s="3"/>
    </row>
    <row r="37" spans="1:13" ht="15">
      <c r="A37" s="5" t="s">
        <v>55</v>
      </c>
      <c r="B37" s="7" t="s">
        <v>56</v>
      </c>
      <c r="C37" s="562" t="s">
        <v>2922</v>
      </c>
      <c r="D37" s="562" t="s">
        <v>2922</v>
      </c>
      <c r="E37" s="562" t="s">
        <v>2922</v>
      </c>
      <c r="H37" s="3"/>
      <c r="L37" s="3"/>
      <c r="M37" s="3"/>
    </row>
    <row r="38" spans="1:13" ht="15">
      <c r="A38" s="5" t="s">
        <v>57</v>
      </c>
      <c r="B38" s="7" t="s">
        <v>58</v>
      </c>
      <c r="C38" s="562" t="s">
        <v>2922</v>
      </c>
      <c r="D38" s="562" t="s">
        <v>2922</v>
      </c>
      <c r="E38" s="562" t="s">
        <v>2922</v>
      </c>
      <c r="H38" s="3"/>
      <c r="L38" s="3"/>
      <c r="M38" s="3"/>
    </row>
    <row r="39" spans="1:13" ht="15">
      <c r="A39" s="5" t="s">
        <v>59</v>
      </c>
      <c r="B39" s="7" t="s">
        <v>60</v>
      </c>
      <c r="C39" s="562" t="s">
        <v>2922</v>
      </c>
      <c r="D39" s="562" t="s">
        <v>2922</v>
      </c>
      <c r="E39" s="562" t="s">
        <v>2922</v>
      </c>
      <c r="H39" s="3"/>
      <c r="L39" s="3"/>
      <c r="M39" s="3"/>
    </row>
    <row r="40" spans="1:13" ht="15">
      <c r="A40" s="5" t="s">
        <v>61</v>
      </c>
      <c r="B40" s="7" t="s">
        <v>62</v>
      </c>
      <c r="C40" s="562" t="s">
        <v>2922</v>
      </c>
      <c r="D40" s="562" t="s">
        <v>2922</v>
      </c>
      <c r="E40" s="562" t="s">
        <v>2922</v>
      </c>
      <c r="H40" s="3"/>
      <c r="L40" s="3"/>
      <c r="M40" s="3"/>
    </row>
    <row r="41" spans="1:13" ht="15">
      <c r="A41" s="5" t="s">
        <v>63</v>
      </c>
      <c r="B41" s="7" t="s">
        <v>64</v>
      </c>
      <c r="C41" s="562" t="s">
        <v>2922</v>
      </c>
      <c r="D41" s="562" t="s">
        <v>2922</v>
      </c>
      <c r="E41" s="562" t="s">
        <v>2922</v>
      </c>
      <c r="H41" s="3"/>
      <c r="L41" s="3"/>
      <c r="M41" s="3"/>
    </row>
    <row r="42" spans="1:13" ht="15">
      <c r="A42" s="5" t="s">
        <v>65</v>
      </c>
      <c r="B42" s="7" t="s">
        <v>66</v>
      </c>
      <c r="C42" s="562" t="s">
        <v>2922</v>
      </c>
      <c r="D42" s="562" t="s">
        <v>2922</v>
      </c>
      <c r="E42" s="562" t="s">
        <v>2922</v>
      </c>
      <c r="H42" s="3"/>
      <c r="L42" s="3"/>
      <c r="M42" s="3"/>
    </row>
    <row r="43" spans="1:13" ht="15">
      <c r="A43" s="5" t="s">
        <v>67</v>
      </c>
      <c r="B43" s="7" t="s">
        <v>68</v>
      </c>
      <c r="C43" s="562" t="s">
        <v>2922</v>
      </c>
      <c r="D43" s="562" t="s">
        <v>2922</v>
      </c>
      <c r="E43" s="562" t="s">
        <v>2922</v>
      </c>
      <c r="H43" s="3"/>
      <c r="L43" s="3"/>
      <c r="M43" s="3"/>
    </row>
    <row r="44" spans="1:13" ht="15">
      <c r="A44" s="5" t="s">
        <v>69</v>
      </c>
      <c r="B44" s="7" t="s">
        <v>70</v>
      </c>
      <c r="C44" s="562" t="s">
        <v>2922</v>
      </c>
      <c r="D44" s="562" t="s">
        <v>2922</v>
      </c>
      <c r="E44" s="562" t="s">
        <v>2922</v>
      </c>
      <c r="H44" s="3"/>
      <c r="L44" s="3"/>
      <c r="M44" s="3"/>
    </row>
    <row r="45" spans="1:13" ht="15">
      <c r="A45" s="5" t="s">
        <v>71</v>
      </c>
      <c r="B45" s="7" t="s">
        <v>72</v>
      </c>
      <c r="C45" s="562" t="s">
        <v>2922</v>
      </c>
      <c r="D45" s="562" t="s">
        <v>2922</v>
      </c>
      <c r="E45" s="562" t="s">
        <v>2922</v>
      </c>
      <c r="H45" s="3"/>
      <c r="L45" s="3"/>
      <c r="M45" s="3"/>
    </row>
    <row r="46" spans="1:13" ht="15">
      <c r="A46" s="5" t="s">
        <v>73</v>
      </c>
      <c r="B46" s="7" t="s">
        <v>74</v>
      </c>
      <c r="C46" s="562" t="s">
        <v>2922</v>
      </c>
      <c r="D46" s="562" t="s">
        <v>2922</v>
      </c>
      <c r="E46" s="562" t="s">
        <v>2922</v>
      </c>
      <c r="H46" s="3"/>
      <c r="L46" s="3"/>
      <c r="M46" s="3"/>
    </row>
    <row r="47" spans="1:13" ht="15">
      <c r="A47" s="5" t="s">
        <v>75</v>
      </c>
      <c r="B47" s="7" t="s">
        <v>76</v>
      </c>
      <c r="C47" s="562" t="s">
        <v>2922</v>
      </c>
      <c r="D47" s="562" t="s">
        <v>2922</v>
      </c>
      <c r="E47" s="562" t="s">
        <v>2922</v>
      </c>
      <c r="H47" s="3"/>
      <c r="L47" s="3"/>
      <c r="M47" s="3"/>
    </row>
    <row r="48" spans="1:13" ht="15">
      <c r="A48" s="5" t="s">
        <v>77</v>
      </c>
      <c r="B48" s="7" t="s">
        <v>78</v>
      </c>
      <c r="C48" s="562" t="s">
        <v>2922</v>
      </c>
      <c r="D48" s="562" t="s">
        <v>2922</v>
      </c>
      <c r="E48" s="562" t="s">
        <v>2922</v>
      </c>
      <c r="H48" s="3"/>
      <c r="L48" s="3"/>
      <c r="M48" s="3"/>
    </row>
    <row r="49" spans="1:13" ht="15">
      <c r="A49" s="5" t="s">
        <v>79</v>
      </c>
      <c r="B49" s="7" t="s">
        <v>80</v>
      </c>
      <c r="C49" s="562" t="s">
        <v>2922</v>
      </c>
      <c r="D49" s="562" t="s">
        <v>2922</v>
      </c>
      <c r="E49" s="562" t="s">
        <v>2922</v>
      </c>
      <c r="H49" s="3"/>
      <c r="L49" s="3"/>
      <c r="M49" s="3"/>
    </row>
    <row r="50" spans="1:13" ht="15">
      <c r="A50" s="5" t="s">
        <v>81</v>
      </c>
      <c r="B50" s="7" t="s">
        <v>82</v>
      </c>
      <c r="C50" s="562" t="s">
        <v>2922</v>
      </c>
      <c r="D50" s="562" t="s">
        <v>2922</v>
      </c>
      <c r="E50" s="562" t="s">
        <v>2922</v>
      </c>
      <c r="H50" s="3"/>
      <c r="L50" s="3"/>
      <c r="M50" s="3"/>
    </row>
    <row r="51" spans="1:13" ht="15">
      <c r="A51" s="5" t="s">
        <v>83</v>
      </c>
      <c r="B51" s="7" t="s">
        <v>84</v>
      </c>
      <c r="C51" s="562" t="s">
        <v>2922</v>
      </c>
      <c r="D51" s="562" t="s">
        <v>2922</v>
      </c>
      <c r="E51" s="562" t="s">
        <v>2922</v>
      </c>
      <c r="H51" s="3"/>
      <c r="L51" s="3"/>
      <c r="M51" s="3"/>
    </row>
    <row r="52" spans="1:13" ht="15">
      <c r="A52" s="5" t="s">
        <v>85</v>
      </c>
      <c r="B52" s="7" t="s">
        <v>86</v>
      </c>
      <c r="C52" s="562" t="s">
        <v>2922</v>
      </c>
      <c r="D52" s="562" t="s">
        <v>2922</v>
      </c>
      <c r="E52" s="562" t="s">
        <v>2922</v>
      </c>
      <c r="H52" s="3"/>
      <c r="L52" s="3"/>
      <c r="M52" s="3"/>
    </row>
    <row r="53" spans="1:13" ht="15">
      <c r="A53" s="5" t="s">
        <v>87</v>
      </c>
      <c r="B53" s="7" t="s">
        <v>88</v>
      </c>
      <c r="C53" s="562" t="s">
        <v>2922</v>
      </c>
      <c r="D53" s="562" t="s">
        <v>2922</v>
      </c>
      <c r="E53" s="562" t="s">
        <v>2922</v>
      </c>
      <c r="H53" s="3"/>
      <c r="L53" s="3"/>
      <c r="M53" s="3"/>
    </row>
    <row r="54" spans="1:13" ht="15">
      <c r="A54" s="5" t="s">
        <v>89</v>
      </c>
      <c r="B54" s="7" t="s">
        <v>90</v>
      </c>
      <c r="C54" s="562" t="s">
        <v>2922</v>
      </c>
      <c r="D54" s="562" t="s">
        <v>2922</v>
      </c>
      <c r="E54" s="562" t="s">
        <v>2922</v>
      </c>
      <c r="H54" s="3"/>
      <c r="L54" s="3"/>
      <c r="M54" s="3"/>
    </row>
    <row r="55" spans="1:13" ht="15">
      <c r="A55" s="5" t="s">
        <v>91</v>
      </c>
      <c r="B55" s="7" t="s">
        <v>92</v>
      </c>
      <c r="C55" s="562" t="s">
        <v>2922</v>
      </c>
      <c r="D55" s="562" t="s">
        <v>2922</v>
      </c>
      <c r="E55" s="562" t="s">
        <v>2922</v>
      </c>
      <c r="H55" s="3"/>
      <c r="L55" s="3"/>
      <c r="M55" s="3"/>
    </row>
    <row r="56" spans="1:13" ht="15">
      <c r="A56" s="5" t="s">
        <v>93</v>
      </c>
      <c r="B56" s="7" t="s">
        <v>94</v>
      </c>
      <c r="C56" s="562" t="s">
        <v>2922</v>
      </c>
      <c r="D56" s="562" t="s">
        <v>2922</v>
      </c>
      <c r="E56" s="562" t="s">
        <v>2922</v>
      </c>
      <c r="H56" s="3"/>
      <c r="L56" s="3"/>
      <c r="M56" s="3"/>
    </row>
    <row r="57" spans="1:13" ht="15">
      <c r="A57" s="5" t="s">
        <v>95</v>
      </c>
      <c r="B57" s="7" t="s">
        <v>96</v>
      </c>
      <c r="C57" s="562" t="s">
        <v>2922</v>
      </c>
      <c r="D57" s="562" t="s">
        <v>2922</v>
      </c>
      <c r="E57" s="562" t="s">
        <v>2922</v>
      </c>
      <c r="H57" s="3"/>
      <c r="L57" s="3"/>
      <c r="M57" s="3"/>
    </row>
    <row r="58" spans="1:13" ht="15">
      <c r="A58" s="5" t="s">
        <v>97</v>
      </c>
      <c r="B58" s="7" t="s">
        <v>98</v>
      </c>
      <c r="C58" s="562" t="s">
        <v>2922</v>
      </c>
      <c r="D58" s="562" t="s">
        <v>2922</v>
      </c>
      <c r="E58" s="562" t="s">
        <v>2922</v>
      </c>
      <c r="H58" s="3"/>
      <c r="L58" s="3"/>
      <c r="M58" s="3"/>
    </row>
    <row r="59" spans="1:13" ht="15">
      <c r="A59" s="5" t="s">
        <v>99</v>
      </c>
      <c r="B59" s="7" t="s">
        <v>100</v>
      </c>
      <c r="C59" s="562" t="s">
        <v>2922</v>
      </c>
      <c r="D59" s="562" t="s">
        <v>2922</v>
      </c>
      <c r="E59" s="562" t="s">
        <v>2922</v>
      </c>
      <c r="H59" s="3"/>
      <c r="L59" s="3"/>
      <c r="M59" s="3"/>
    </row>
    <row r="60" spans="1:13" ht="15" hidden="1" outlineLevel="1">
      <c r="A60" s="5" t="s">
        <v>101</v>
      </c>
      <c r="B60" s="7"/>
      <c r="C60" s="564"/>
      <c r="D60" s="564"/>
      <c r="E60" s="565"/>
      <c r="F60" s="7"/>
      <c r="G60" s="7"/>
      <c r="H60" s="3"/>
      <c r="L60" s="3"/>
      <c r="M60" s="3"/>
    </row>
    <row r="61" spans="1:13" ht="15" hidden="1" outlineLevel="1">
      <c r="A61" s="5" t="s">
        <v>102</v>
      </c>
      <c r="B61" s="7"/>
      <c r="E61" s="7"/>
      <c r="F61" s="7"/>
      <c r="G61" s="7"/>
      <c r="H61" s="3"/>
      <c r="L61" s="3"/>
      <c r="M61" s="3"/>
    </row>
    <row r="62" spans="1:13" ht="15" hidden="1" outlineLevel="1">
      <c r="A62" s="5" t="s">
        <v>103</v>
      </c>
      <c r="B62" s="7"/>
      <c r="E62" s="7"/>
      <c r="F62" s="7"/>
      <c r="G62" s="7"/>
      <c r="H62" s="3"/>
      <c r="L62" s="3"/>
      <c r="M62" s="3"/>
    </row>
    <row r="63" spans="1:13" ht="15" hidden="1" outlineLevel="1">
      <c r="A63" s="5" t="s">
        <v>104</v>
      </c>
      <c r="B63" s="7"/>
      <c r="E63" s="7"/>
      <c r="F63" s="7"/>
      <c r="G63" s="7"/>
      <c r="H63" s="3"/>
      <c r="L63" s="3"/>
      <c r="M63" s="3"/>
    </row>
    <row r="64" spans="1:13" ht="15" hidden="1" outlineLevel="1">
      <c r="A64" s="5" t="s">
        <v>105</v>
      </c>
      <c r="B64" s="7"/>
      <c r="E64" s="7"/>
      <c r="F64" s="7"/>
      <c r="G64" s="7"/>
      <c r="H64" s="3"/>
      <c r="L64" s="3"/>
      <c r="M64" s="3"/>
    </row>
    <row r="65" spans="1:13" ht="15" hidden="1" outlineLevel="1">
      <c r="A65" s="5" t="s">
        <v>106</v>
      </c>
      <c r="B65" s="7"/>
      <c r="E65" s="7"/>
      <c r="F65" s="7"/>
      <c r="G65" s="7"/>
      <c r="H65" s="3"/>
      <c r="L65" s="3"/>
      <c r="M65" s="3"/>
    </row>
    <row r="66" spans="1:13" ht="15" hidden="1" outlineLevel="1">
      <c r="A66" s="5" t="s">
        <v>107</v>
      </c>
      <c r="B66" s="7"/>
      <c r="E66" s="7"/>
      <c r="F66" s="7"/>
      <c r="G66" s="7"/>
      <c r="H66" s="3"/>
      <c r="L66" s="3"/>
      <c r="M66" s="3"/>
    </row>
    <row r="67" spans="1:13" ht="15" hidden="1" outlineLevel="1">
      <c r="A67" s="5" t="s">
        <v>108</v>
      </c>
      <c r="B67" s="7"/>
      <c r="E67" s="7"/>
      <c r="F67" s="7"/>
      <c r="G67" s="7"/>
      <c r="H67" s="3"/>
      <c r="L67" s="3"/>
      <c r="M67" s="3"/>
    </row>
    <row r="68" spans="1:13" ht="15" hidden="1" outlineLevel="1">
      <c r="A68" s="5" t="s">
        <v>109</v>
      </c>
      <c r="B68" s="7"/>
      <c r="E68" s="7"/>
      <c r="F68" s="7"/>
      <c r="G68" s="7"/>
      <c r="H68" s="3"/>
      <c r="L68" s="3"/>
      <c r="M68" s="3"/>
    </row>
    <row r="69" spans="1:13" ht="15" hidden="1" outlineLevel="1">
      <c r="A69" s="5" t="s">
        <v>110</v>
      </c>
      <c r="B69" s="7"/>
      <c r="E69" s="7"/>
      <c r="F69" s="7"/>
      <c r="G69" s="7"/>
      <c r="H69" s="3"/>
      <c r="L69" s="3"/>
      <c r="M69" s="3"/>
    </row>
    <row r="70" spans="1:13" ht="15" hidden="1" outlineLevel="1">
      <c r="A70" s="5" t="s">
        <v>111</v>
      </c>
      <c r="B70" s="7"/>
      <c r="E70" s="7"/>
      <c r="F70" s="7"/>
      <c r="G70" s="7"/>
      <c r="H70" s="3"/>
      <c r="L70" s="3"/>
      <c r="M70" s="3"/>
    </row>
    <row r="71" spans="1:13" ht="15" hidden="1" outlineLevel="1">
      <c r="A71" s="5" t="s">
        <v>112</v>
      </c>
      <c r="B71" s="7"/>
      <c r="E71" s="7"/>
      <c r="F71" s="7"/>
      <c r="G71" s="7"/>
      <c r="H71" s="3"/>
      <c r="L71" s="3"/>
      <c r="M71" s="3"/>
    </row>
    <row r="72" spans="1:13" ht="15" hidden="1" outlineLevel="1">
      <c r="A72" s="5" t="s">
        <v>113</v>
      </c>
      <c r="B72" s="7"/>
      <c r="E72" s="7"/>
      <c r="F72" s="7"/>
      <c r="G72" s="7"/>
      <c r="H72" s="3"/>
      <c r="L72" s="3"/>
      <c r="M72" s="3"/>
    </row>
    <row r="73" spans="1:8" ht="18.75" collapsed="1">
      <c r="A73" s="18"/>
      <c r="B73" s="21" t="s">
        <v>10</v>
      </c>
      <c r="C73" s="18"/>
      <c r="D73" s="18"/>
      <c r="E73" s="18"/>
      <c r="F73" s="18"/>
      <c r="G73" s="18"/>
      <c r="H73" s="3"/>
    </row>
    <row r="74" spans="1:14" ht="15" customHeight="1">
      <c r="A74" s="39"/>
      <c r="B74" s="56" t="s">
        <v>114</v>
      </c>
      <c r="C74" s="39" t="s">
        <v>115</v>
      </c>
      <c r="D74" s="39"/>
      <c r="E74" s="41"/>
      <c r="F74" s="41"/>
      <c r="G74" s="41"/>
      <c r="H74" s="1"/>
      <c r="I74" s="1"/>
      <c r="J74" s="1"/>
      <c r="K74" s="1"/>
      <c r="L74" s="1"/>
      <c r="M74" s="1"/>
      <c r="N74" s="1"/>
    </row>
    <row r="75" spans="1:8" ht="15">
      <c r="A75" s="5" t="s">
        <v>116</v>
      </c>
      <c r="B75" s="5" t="s">
        <v>117</v>
      </c>
      <c r="C75" s="562">
        <v>67.09</v>
      </c>
      <c r="H75" s="3"/>
    </row>
    <row r="76" spans="1:8" ht="15">
      <c r="A76" s="5" t="s">
        <v>118</v>
      </c>
      <c r="B76" s="5" t="s">
        <v>119</v>
      </c>
      <c r="C76" s="562">
        <v>161.61</v>
      </c>
      <c r="H76" s="3"/>
    </row>
    <row r="77" spans="1:8" ht="15" hidden="1" outlineLevel="1">
      <c r="A77" s="5" t="s">
        <v>120</v>
      </c>
      <c r="H77" s="3"/>
    </row>
    <row r="78" spans="1:8" ht="15" hidden="1" outlineLevel="1">
      <c r="A78" s="5" t="s">
        <v>121</v>
      </c>
      <c r="H78" s="3"/>
    </row>
    <row r="79" spans="1:8" ht="15" hidden="1" outlineLevel="1">
      <c r="A79" s="5" t="s">
        <v>122</v>
      </c>
      <c r="H79" s="3"/>
    </row>
    <row r="80" spans="1:8" ht="15" hidden="1" outlineLevel="1">
      <c r="A80" s="5" t="s">
        <v>123</v>
      </c>
      <c r="H80" s="3"/>
    </row>
    <row r="81" spans="1:8" ht="15" collapsed="1">
      <c r="A81" s="39"/>
      <c r="B81" s="56" t="s">
        <v>124</v>
      </c>
      <c r="C81" s="39" t="s">
        <v>2879</v>
      </c>
      <c r="D81" s="39" t="s">
        <v>2880</v>
      </c>
      <c r="E81" s="41" t="s">
        <v>125</v>
      </c>
      <c r="F81" s="41" t="s">
        <v>126</v>
      </c>
      <c r="G81" s="41" t="s">
        <v>127</v>
      </c>
      <c r="H81" s="3"/>
    </row>
    <row r="82" spans="1:8" ht="15">
      <c r="A82" s="5" t="s">
        <v>128</v>
      </c>
      <c r="B82" s="5" t="s">
        <v>129</v>
      </c>
      <c r="C82" s="562" t="s">
        <v>2922</v>
      </c>
      <c r="D82" s="562" t="s">
        <v>2922</v>
      </c>
      <c r="E82" s="562" t="s">
        <v>2922</v>
      </c>
      <c r="F82" s="562" t="s">
        <v>2922</v>
      </c>
      <c r="G82" s="562" t="s">
        <v>2922</v>
      </c>
      <c r="H82" s="3"/>
    </row>
    <row r="83" spans="1:8" ht="15">
      <c r="A83" s="5" t="s">
        <v>130</v>
      </c>
      <c r="B83" s="5" t="s">
        <v>131</v>
      </c>
      <c r="C83" s="562" t="s">
        <v>2922</v>
      </c>
      <c r="D83" s="562" t="s">
        <v>2922</v>
      </c>
      <c r="E83" s="562" t="s">
        <v>2922</v>
      </c>
      <c r="F83" s="562" t="s">
        <v>2922</v>
      </c>
      <c r="G83" s="562" t="s">
        <v>2922</v>
      </c>
      <c r="H83" s="3"/>
    </row>
    <row r="84" spans="1:8" ht="15">
      <c r="A84" s="5" t="s">
        <v>132</v>
      </c>
      <c r="B84" s="5" t="s">
        <v>133</v>
      </c>
      <c r="C84" s="562" t="s">
        <v>2922</v>
      </c>
      <c r="D84" s="562" t="s">
        <v>2922</v>
      </c>
      <c r="E84" s="562" t="s">
        <v>2922</v>
      </c>
      <c r="F84" s="562" t="s">
        <v>2922</v>
      </c>
      <c r="G84" s="562" t="s">
        <v>2922</v>
      </c>
      <c r="H84" s="3"/>
    </row>
    <row r="85" spans="1:8" ht="15">
      <c r="A85" s="5" t="s">
        <v>134</v>
      </c>
      <c r="B85" s="5" t="s">
        <v>135</v>
      </c>
      <c r="C85" s="562" t="s">
        <v>2922</v>
      </c>
      <c r="D85" s="562" t="s">
        <v>2922</v>
      </c>
      <c r="E85" s="562" t="s">
        <v>2922</v>
      </c>
      <c r="F85" s="562" t="s">
        <v>2922</v>
      </c>
      <c r="G85" s="562" t="s">
        <v>2922</v>
      </c>
      <c r="H85" s="3"/>
    </row>
    <row r="86" spans="1:8" ht="15">
      <c r="A86" s="5" t="s">
        <v>136</v>
      </c>
      <c r="B86" s="5" t="s">
        <v>137</v>
      </c>
      <c r="C86" s="562" t="s">
        <v>2922</v>
      </c>
      <c r="D86" s="562" t="s">
        <v>2922</v>
      </c>
      <c r="E86" s="562" t="s">
        <v>2922</v>
      </c>
      <c r="F86" s="562" t="s">
        <v>2922</v>
      </c>
      <c r="G86" s="562" t="s">
        <v>2922</v>
      </c>
      <c r="H86" s="3"/>
    </row>
    <row r="87" spans="1:8" ht="15" hidden="1" outlineLevel="1">
      <c r="A87" s="5" t="s">
        <v>138</v>
      </c>
      <c r="H87" s="3"/>
    </row>
    <row r="88" spans="1:8" ht="15" hidden="1" outlineLevel="1">
      <c r="A88" s="5" t="s">
        <v>139</v>
      </c>
      <c r="H88" s="3"/>
    </row>
    <row r="89" spans="1:8" ht="15" hidden="1" outlineLevel="1">
      <c r="A89" s="5" t="s">
        <v>140</v>
      </c>
      <c r="H89" s="3"/>
    </row>
    <row r="90" spans="1:8" ht="15" hidden="1" outlineLevel="1">
      <c r="A90" s="5" t="s">
        <v>141</v>
      </c>
      <c r="H90" s="3"/>
    </row>
    <row r="91" ht="15" collapsed="1">
      <c r="H91" s="3"/>
    </row>
    <row r="92" ht="15">
      <c r="H92" s="3"/>
    </row>
    <row r="93" ht="15">
      <c r="H93" s="3"/>
    </row>
    <row r="94" ht="15">
      <c r="H94" s="3"/>
    </row>
    <row r="95" ht="15">
      <c r="H95" s="3"/>
    </row>
    <row r="96" ht="15">
      <c r="H96" s="3"/>
    </row>
    <row r="97" ht="15">
      <c r="H97" s="3"/>
    </row>
    <row r="98" ht="15">
      <c r="H98" s="3"/>
    </row>
    <row r="99" ht="15">
      <c r="H99" s="3"/>
    </row>
    <row r="100" ht="15">
      <c r="H100" s="3"/>
    </row>
    <row r="101" ht="15">
      <c r="H101" s="3"/>
    </row>
    <row r="102" ht="15">
      <c r="H102" s="3"/>
    </row>
    <row r="103" ht="15">
      <c r="H103" s="3"/>
    </row>
    <row r="104" ht="15">
      <c r="H104" s="3"/>
    </row>
    <row r="105" ht="15">
      <c r="H105" s="3"/>
    </row>
    <row r="106" ht="15">
      <c r="H106" s="3"/>
    </row>
    <row r="107" ht="15">
      <c r="H107" s="3"/>
    </row>
    <row r="108" ht="15">
      <c r="H108" s="3"/>
    </row>
    <row r="109" ht="15">
      <c r="H109" s="3"/>
    </row>
    <row r="110" ht="15">
      <c r="H110" s="3"/>
    </row>
    <row r="111" ht="15">
      <c r="H111" s="3"/>
    </row>
    <row r="112" ht="15">
      <c r="H112" s="3"/>
    </row>
  </sheetData>
  <sheetProtection/>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rgb="FFFF0000"/>
  </sheetPr>
  <dimension ref="B1:L365"/>
  <sheetViews>
    <sheetView zoomScalePageLayoutView="0" workbookViewId="0" topLeftCell="A1">
      <selection activeCell="I40" sqref="I40"/>
    </sheetView>
  </sheetViews>
  <sheetFormatPr defaultColWidth="11.421875" defaultRowHeight="15"/>
  <cols>
    <col min="1" max="1" width="2.140625" style="185" customWidth="1"/>
    <col min="2" max="2" width="6.28125" style="164" bestFit="1" customWidth="1"/>
    <col min="3" max="3" width="7.7109375" style="205" bestFit="1" customWidth="1"/>
    <col min="4" max="4" width="19.57421875" style="206" customWidth="1"/>
    <col min="5" max="5" width="19.00390625" style="206" customWidth="1"/>
    <col min="6" max="6" width="19.140625" style="206" bestFit="1" customWidth="1"/>
    <col min="7" max="7" width="5.28125" style="186" customWidth="1"/>
    <col min="8" max="8" width="16.421875" style="207" bestFit="1" customWidth="1"/>
    <col min="9" max="9" width="16.28125" style="207" customWidth="1"/>
    <col min="10" max="10" width="15.7109375" style="207" customWidth="1"/>
    <col min="11" max="11" width="17.00390625" style="185" customWidth="1"/>
    <col min="12" max="16384" width="11.421875" style="185" customWidth="1"/>
  </cols>
  <sheetData>
    <row r="1" spans="2:10" ht="13.5" thickBot="1">
      <c r="B1" s="185"/>
      <c r="C1" s="185"/>
      <c r="D1" s="185"/>
      <c r="E1" s="185"/>
      <c r="F1" s="185"/>
      <c r="H1" s="185"/>
      <c r="I1" s="185"/>
      <c r="J1" s="185"/>
    </row>
    <row r="2" spans="2:10" ht="13.5" thickBot="1">
      <c r="B2" s="187" t="s">
        <v>1321</v>
      </c>
      <c r="C2" s="185"/>
      <c r="D2" s="185"/>
      <c r="E2" s="185" t="s">
        <v>1322</v>
      </c>
      <c r="F2" s="185"/>
      <c r="H2" s="134"/>
      <c r="I2" s="134"/>
      <c r="J2" s="185"/>
    </row>
    <row r="3" spans="2:12" ht="13.5" thickBot="1">
      <c r="B3" s="188">
        <v>0.0851</v>
      </c>
      <c r="C3" s="134"/>
      <c r="D3" s="189" t="s">
        <v>1323</v>
      </c>
      <c r="E3" s="123">
        <f>+SUMPRODUCT(D$7:D$65000,B$7:B$65000)/D5/12</f>
        <v>7.148785166866464</v>
      </c>
      <c r="F3" s="185"/>
      <c r="H3" s="189" t="s">
        <v>1324</v>
      </c>
      <c r="I3" s="123">
        <f>+SUMPRODUCT(H$7:H$65000,B$7:B$65000)/$D$5/12</f>
        <v>4.804693532006423</v>
      </c>
      <c r="J3" s="134"/>
      <c r="K3" s="190" t="s">
        <v>1325</v>
      </c>
      <c r="L3" s="289">
        <v>0.0218</v>
      </c>
    </row>
    <row r="4" spans="2:10" ht="12.75">
      <c r="B4" s="191"/>
      <c r="C4" s="185"/>
      <c r="D4" s="185"/>
      <c r="E4" s="185"/>
      <c r="F4" s="185"/>
      <c r="H4" s="185"/>
      <c r="I4" s="185"/>
      <c r="J4" s="185"/>
    </row>
    <row r="5" spans="2:10" ht="12.75">
      <c r="B5" s="192"/>
      <c r="C5" s="192"/>
      <c r="D5" s="193">
        <f>+SUM(D7:D372)</f>
        <v>30071233257.45</v>
      </c>
      <c r="E5" s="193">
        <f>+SUM(E7:E372)</f>
        <v>4737361347.419999</v>
      </c>
      <c r="F5" s="193">
        <f>F7</f>
        <v>30071233272.57</v>
      </c>
      <c r="H5" s="193">
        <f>+SUM(H7:H372)</f>
        <v>30071233272.570015</v>
      </c>
      <c r="I5" s="193">
        <f>+SUM(I7:I372)</f>
        <v>3095101299.395443</v>
      </c>
      <c r="J5" s="193"/>
    </row>
    <row r="6" spans="2:10" ht="25.5">
      <c r="B6" s="194" t="s">
        <v>1326</v>
      </c>
      <c r="C6" s="195" t="s">
        <v>1327</v>
      </c>
      <c r="D6" s="195" t="s">
        <v>1328</v>
      </c>
      <c r="E6" s="195" t="s">
        <v>1329</v>
      </c>
      <c r="F6" s="195" t="s">
        <v>1330</v>
      </c>
      <c r="G6" s="196"/>
      <c r="H6" s="197" t="s">
        <v>1331</v>
      </c>
      <c r="I6" s="197" t="s">
        <v>1332</v>
      </c>
      <c r="J6" s="197" t="s">
        <v>1333</v>
      </c>
    </row>
    <row r="7" spans="2:10" ht="12.75">
      <c r="B7" s="198">
        <v>1</v>
      </c>
      <c r="C7" s="290">
        <v>43191</v>
      </c>
      <c r="D7" s="199">
        <v>237485621.79</v>
      </c>
      <c r="E7" s="199">
        <v>54685149.59</v>
      </c>
      <c r="F7" s="124">
        <v>30071233272.57</v>
      </c>
      <c r="G7" s="125"/>
      <c r="H7" s="200">
        <v>0</v>
      </c>
      <c r="I7" s="200">
        <v>0</v>
      </c>
      <c r="J7" s="462">
        <f>F7</f>
        <v>30071233272.57</v>
      </c>
    </row>
    <row r="8" spans="2:11" ht="12.75">
      <c r="B8" s="201">
        <v>2</v>
      </c>
      <c r="C8" s="291">
        <v>43221</v>
      </c>
      <c r="D8" s="126">
        <v>235143673.38</v>
      </c>
      <c r="E8" s="126">
        <v>54239347.5</v>
      </c>
      <c r="F8" s="126">
        <v>29833747650.62</v>
      </c>
      <c r="G8" s="202"/>
      <c r="H8" s="203">
        <f>IF(ISERROR(J7-J8),0,J7-J8)</f>
        <v>457787266.7928238</v>
      </c>
      <c r="I8" s="203">
        <f>IF(ISERROR(J7*$L$3/12),0,J7*$L$3/12)</f>
        <v>54629407.1118355</v>
      </c>
      <c r="J8" s="204">
        <f>IF(ISERROR(J7*(1-$B$3)^(1/12)*F8/F7),0,J7*(1-$B$3)^(1/12)*F8/F7)</f>
        <v>29613446005.777176</v>
      </c>
      <c r="K8" s="292"/>
    </row>
    <row r="9" spans="2:11" ht="12.75">
      <c r="B9" s="201">
        <v>3</v>
      </c>
      <c r="C9" s="291">
        <v>43252</v>
      </c>
      <c r="D9" s="127">
        <v>234218579.59</v>
      </c>
      <c r="E9" s="127">
        <v>53824549.76</v>
      </c>
      <c r="F9" s="127">
        <v>29598603972.6</v>
      </c>
      <c r="G9" s="202"/>
      <c r="H9" s="203">
        <f aca="true" t="shared" si="0" ref="H9:H72">IF(ISERROR(J8-J9),0,J8-J9)</f>
        <v>450358621.43434525</v>
      </c>
      <c r="I9" s="203">
        <f aca="true" t="shared" si="1" ref="I9:I72">IF(ISERROR(J8*$L$3/12),0,J8*$L$3/12)</f>
        <v>53797760.243828535</v>
      </c>
      <c r="J9" s="204">
        <f aca="true" t="shared" si="2" ref="J9:J72">IF(ISERROR(J8*(1-$B$3)^(1/12)*F9/F8),0,J8*(1-$B$3)^(1/12)*F9/F8)</f>
        <v>29163087384.34283</v>
      </c>
      <c r="K9" s="292"/>
    </row>
    <row r="10" spans="2:11" ht="12.75">
      <c r="B10" s="201">
        <v>4</v>
      </c>
      <c r="C10" s="291">
        <v>43282</v>
      </c>
      <c r="D10" s="127">
        <v>232929784.57</v>
      </c>
      <c r="E10" s="127">
        <v>53371337.98</v>
      </c>
      <c r="F10" s="127">
        <v>29364385392.31</v>
      </c>
      <c r="G10" s="202"/>
      <c r="H10" s="203">
        <f t="shared" si="0"/>
        <v>444417453.96541595</v>
      </c>
      <c r="I10" s="203">
        <f t="shared" si="1"/>
        <v>52979608.748222806</v>
      </c>
      <c r="J10" s="204">
        <f t="shared" si="2"/>
        <v>28718669930.377415</v>
      </c>
      <c r="K10" s="292"/>
    </row>
    <row r="11" spans="2:11" ht="12.75">
      <c r="B11" s="201">
        <v>5</v>
      </c>
      <c r="C11" s="291">
        <v>43313</v>
      </c>
      <c r="D11" s="127">
        <v>231880882.91</v>
      </c>
      <c r="E11" s="127">
        <v>52927838.32</v>
      </c>
      <c r="F11" s="127">
        <v>29131455606.48</v>
      </c>
      <c r="H11" s="203">
        <f t="shared" si="0"/>
        <v>438193080.62599945</v>
      </c>
      <c r="I11" s="203">
        <f t="shared" si="1"/>
        <v>52172250.37351897</v>
      </c>
      <c r="J11" s="204">
        <f t="shared" si="2"/>
        <v>28280476849.751415</v>
      </c>
      <c r="K11" s="292"/>
    </row>
    <row r="12" spans="2:10" ht="12.75">
      <c r="B12" s="201">
        <v>6</v>
      </c>
      <c r="C12" s="291">
        <v>43344</v>
      </c>
      <c r="D12" s="127">
        <v>231257158.32</v>
      </c>
      <c r="E12" s="127">
        <v>52524059.88</v>
      </c>
      <c r="F12" s="127">
        <v>28899574725.14</v>
      </c>
      <c r="H12" s="203">
        <f t="shared" si="0"/>
        <v>432276801.0416069</v>
      </c>
      <c r="I12" s="203">
        <f t="shared" si="1"/>
        <v>51376199.610381745</v>
      </c>
      <c r="J12" s="204">
        <f t="shared" si="2"/>
        <v>27848200048.70981</v>
      </c>
    </row>
    <row r="13" spans="2:10" ht="12.75">
      <c r="B13" s="201">
        <v>7</v>
      </c>
      <c r="C13" s="291">
        <v>43374</v>
      </c>
      <c r="D13" s="127">
        <v>230273609.16</v>
      </c>
      <c r="E13" s="127">
        <v>52075588.66</v>
      </c>
      <c r="F13" s="127">
        <v>28668317565.13</v>
      </c>
      <c r="H13" s="203">
        <f t="shared" si="0"/>
        <v>426838156.0055504</v>
      </c>
      <c r="I13" s="203">
        <f t="shared" si="1"/>
        <v>50590896.75515615</v>
      </c>
      <c r="J13" s="204">
        <f t="shared" si="2"/>
        <v>27421361892.704258</v>
      </c>
    </row>
    <row r="14" spans="2:10" ht="12.75">
      <c r="B14" s="201">
        <v>8</v>
      </c>
      <c r="C14" s="291">
        <v>43405</v>
      </c>
      <c r="D14" s="127">
        <v>229487604.15</v>
      </c>
      <c r="E14" s="127">
        <v>51647259.81</v>
      </c>
      <c r="F14" s="127">
        <v>28438043960.61</v>
      </c>
      <c r="H14" s="203">
        <f t="shared" si="0"/>
        <v>421119025.18888855</v>
      </c>
      <c r="I14" s="203">
        <f t="shared" si="1"/>
        <v>49815474.105079405</v>
      </c>
      <c r="J14" s="204">
        <f t="shared" si="2"/>
        <v>27000242867.51537</v>
      </c>
    </row>
    <row r="15" spans="2:10" ht="12.75">
      <c r="B15" s="201">
        <v>9</v>
      </c>
      <c r="C15" s="291">
        <v>43435</v>
      </c>
      <c r="D15" s="127">
        <v>228766768.55</v>
      </c>
      <c r="E15" s="127">
        <v>51245084</v>
      </c>
      <c r="F15" s="127">
        <v>28208556353.79</v>
      </c>
      <c r="H15" s="203">
        <f t="shared" si="0"/>
        <v>415654163.4520302</v>
      </c>
      <c r="I15" s="203">
        <f t="shared" si="1"/>
        <v>49050441.20931959</v>
      </c>
      <c r="J15" s="204">
        <f t="shared" si="2"/>
        <v>26584588704.06334</v>
      </c>
    </row>
    <row r="16" spans="2:10" ht="12.75">
      <c r="B16" s="201">
        <v>10</v>
      </c>
      <c r="C16" s="291">
        <v>43466</v>
      </c>
      <c r="D16" s="127">
        <v>227813630.51</v>
      </c>
      <c r="E16" s="127">
        <v>50806720.76</v>
      </c>
      <c r="F16" s="127">
        <v>27979789581.33</v>
      </c>
      <c r="H16" s="203">
        <f t="shared" si="0"/>
        <v>410313475.7005234</v>
      </c>
      <c r="I16" s="203">
        <f t="shared" si="1"/>
        <v>48295336.145715065</v>
      </c>
      <c r="J16" s="204">
        <f t="shared" si="2"/>
        <v>26174275228.362816</v>
      </c>
    </row>
    <row r="17" spans="2:10" ht="12.75">
      <c r="B17" s="201">
        <v>11</v>
      </c>
      <c r="C17" s="291">
        <v>43497</v>
      </c>
      <c r="D17" s="127">
        <v>227098337.38</v>
      </c>
      <c r="E17" s="127">
        <v>50376569.84</v>
      </c>
      <c r="F17" s="127">
        <v>27751975946.02</v>
      </c>
      <c r="H17" s="203">
        <f t="shared" si="0"/>
        <v>404818269.35066986</v>
      </c>
      <c r="I17" s="203">
        <f t="shared" si="1"/>
        <v>47549933.33152578</v>
      </c>
      <c r="J17" s="204">
        <f t="shared" si="2"/>
        <v>25769456959.012146</v>
      </c>
    </row>
    <row r="18" spans="2:10" ht="12.75">
      <c r="B18" s="201">
        <v>12</v>
      </c>
      <c r="C18" s="291">
        <v>43525</v>
      </c>
      <c r="D18" s="127">
        <v>226625342.02</v>
      </c>
      <c r="E18" s="127">
        <v>49983128.39</v>
      </c>
      <c r="F18" s="127">
        <v>27524877614.69</v>
      </c>
      <c r="H18" s="203">
        <f t="shared" si="0"/>
        <v>399607593.79525757</v>
      </c>
      <c r="I18" s="203">
        <f t="shared" si="1"/>
        <v>46814513.47553873</v>
      </c>
      <c r="J18" s="204">
        <f t="shared" si="2"/>
        <v>25369849365.21689</v>
      </c>
    </row>
    <row r="19" spans="2:10" ht="12.75">
      <c r="B19" s="201">
        <v>13</v>
      </c>
      <c r="C19" s="291">
        <v>43556</v>
      </c>
      <c r="D19" s="127">
        <v>225817094.87</v>
      </c>
      <c r="E19" s="127">
        <v>49547675.27</v>
      </c>
      <c r="F19" s="127">
        <v>27298252274.43</v>
      </c>
      <c r="H19" s="203">
        <f t="shared" si="0"/>
        <v>394678359.34087753</v>
      </c>
      <c r="I19" s="203">
        <f t="shared" si="1"/>
        <v>46088559.68014401</v>
      </c>
      <c r="J19" s="204">
        <f t="shared" si="2"/>
        <v>24975171005.87601</v>
      </c>
    </row>
    <row r="20" spans="2:10" ht="12.75">
      <c r="B20" s="201">
        <v>14</v>
      </c>
      <c r="C20" s="291">
        <v>43586</v>
      </c>
      <c r="D20" s="127">
        <v>225066351.08</v>
      </c>
      <c r="E20" s="127">
        <v>49130304.53</v>
      </c>
      <c r="F20" s="127">
        <v>27072435174.3</v>
      </c>
      <c r="H20" s="203">
        <f t="shared" si="0"/>
        <v>389498874.08981323</v>
      </c>
      <c r="I20" s="203">
        <f t="shared" si="1"/>
        <v>45371560.66067475</v>
      </c>
      <c r="J20" s="204">
        <f t="shared" si="2"/>
        <v>24585672131.786198</v>
      </c>
    </row>
    <row r="21" spans="2:10" ht="12.75">
      <c r="B21" s="201">
        <v>15</v>
      </c>
      <c r="C21" s="291">
        <v>43617</v>
      </c>
      <c r="D21" s="127">
        <v>224390059.77</v>
      </c>
      <c r="E21" s="127">
        <v>48737328.28</v>
      </c>
      <c r="F21" s="127">
        <v>26847368821.33</v>
      </c>
      <c r="H21" s="203">
        <f t="shared" si="0"/>
        <v>384431608.07860184</v>
      </c>
      <c r="I21" s="203">
        <f t="shared" si="1"/>
        <v>44663971.0394116</v>
      </c>
      <c r="J21" s="204">
        <f t="shared" si="2"/>
        <v>24201240523.707596</v>
      </c>
    </row>
    <row r="22" spans="2:10" ht="12.75">
      <c r="B22" s="201">
        <v>16</v>
      </c>
      <c r="C22" s="291">
        <v>43647</v>
      </c>
      <c r="D22" s="127">
        <v>223289634.17</v>
      </c>
      <c r="E22" s="127">
        <v>48310549.42</v>
      </c>
      <c r="F22" s="127">
        <v>26622978761.3</v>
      </c>
      <c r="H22" s="203">
        <f t="shared" si="0"/>
        <v>379489557.5979042</v>
      </c>
      <c r="I22" s="203">
        <f t="shared" si="1"/>
        <v>43965586.951402135</v>
      </c>
      <c r="J22" s="204">
        <f t="shared" si="2"/>
        <v>23821750966.10969</v>
      </c>
    </row>
    <row r="23" spans="2:10" ht="12.75">
      <c r="B23" s="201">
        <v>17</v>
      </c>
      <c r="C23" s="291">
        <v>43678</v>
      </c>
      <c r="D23" s="127">
        <v>222235920.51</v>
      </c>
      <c r="E23" s="127">
        <v>47891291.53</v>
      </c>
      <c r="F23" s="127">
        <v>26399689122.93</v>
      </c>
      <c r="H23" s="203">
        <f t="shared" si="0"/>
        <v>374227300.3829689</v>
      </c>
      <c r="I23" s="203">
        <f t="shared" si="1"/>
        <v>43276180.92176594</v>
      </c>
      <c r="J23" s="204">
        <f t="shared" si="2"/>
        <v>23447523665.726723</v>
      </c>
    </row>
    <row r="24" spans="2:10" ht="12.75">
      <c r="B24" s="201">
        <v>18</v>
      </c>
      <c r="C24" s="291">
        <v>43709</v>
      </c>
      <c r="D24" s="127">
        <v>221538683.52</v>
      </c>
      <c r="E24" s="127">
        <v>47507134.65</v>
      </c>
      <c r="F24" s="127">
        <v>26177453204.61</v>
      </c>
      <c r="H24" s="203">
        <f t="shared" si="0"/>
        <v>369070456.6727562</v>
      </c>
      <c r="I24" s="203">
        <f t="shared" si="1"/>
        <v>42596334.65940355</v>
      </c>
      <c r="J24" s="204">
        <f t="shared" si="2"/>
        <v>23078453209.053967</v>
      </c>
    </row>
    <row r="25" spans="2:10" ht="12.75">
      <c r="B25" s="201">
        <v>19</v>
      </c>
      <c r="C25" s="291">
        <v>43739</v>
      </c>
      <c r="D25" s="127">
        <v>220411769.13</v>
      </c>
      <c r="E25" s="127">
        <v>47084490.02</v>
      </c>
      <c r="F25" s="127">
        <v>25955914520.34</v>
      </c>
      <c r="H25" s="203">
        <f t="shared" si="0"/>
        <v>364288189.27643585</v>
      </c>
      <c r="I25" s="203">
        <f t="shared" si="1"/>
        <v>41925856.663114704</v>
      </c>
      <c r="J25" s="204">
        <f t="shared" si="2"/>
        <v>22714165019.77753</v>
      </c>
    </row>
    <row r="26" spans="2:10" ht="12.75">
      <c r="B26" s="201">
        <v>20</v>
      </c>
      <c r="C26" s="291">
        <v>43770</v>
      </c>
      <c r="D26" s="127">
        <v>219557021.34</v>
      </c>
      <c r="E26" s="127">
        <v>46679070.19</v>
      </c>
      <c r="F26" s="127">
        <v>25735502753.89</v>
      </c>
      <c r="H26" s="203">
        <f t="shared" si="0"/>
        <v>359187688.2296448</v>
      </c>
      <c r="I26" s="203">
        <f t="shared" si="1"/>
        <v>41264066.452595845</v>
      </c>
      <c r="J26" s="204">
        <f t="shared" si="2"/>
        <v>22354977331.547886</v>
      </c>
    </row>
    <row r="27" spans="2:10" ht="12.75">
      <c r="B27" s="201">
        <v>21</v>
      </c>
      <c r="C27" s="291">
        <v>43800</v>
      </c>
      <c r="D27" s="127">
        <v>218665385.84</v>
      </c>
      <c r="E27" s="127">
        <v>46296515.28</v>
      </c>
      <c r="F27" s="127">
        <v>25515945732.78</v>
      </c>
      <c r="H27" s="203">
        <f t="shared" si="0"/>
        <v>354384554.10482407</v>
      </c>
      <c r="I27" s="203">
        <f t="shared" si="1"/>
        <v>40611542.15231199</v>
      </c>
      <c r="J27" s="204">
        <f t="shared" si="2"/>
        <v>22000592777.44306</v>
      </c>
    </row>
    <row r="28" spans="2:10" ht="12.75">
      <c r="B28" s="201">
        <v>22</v>
      </c>
      <c r="C28" s="291">
        <v>43831</v>
      </c>
      <c r="D28" s="127">
        <v>217579546.1</v>
      </c>
      <c r="E28" s="127">
        <v>45883553.12</v>
      </c>
      <c r="F28" s="127">
        <v>25297280349.27</v>
      </c>
      <c r="H28" s="203">
        <f t="shared" si="0"/>
        <v>349606637.2896004</v>
      </c>
      <c r="I28" s="203">
        <f t="shared" si="1"/>
        <v>39967743.54568823</v>
      </c>
      <c r="J28" s="204">
        <f t="shared" si="2"/>
        <v>21650986140.15346</v>
      </c>
    </row>
    <row r="29" spans="2:10" ht="12.75">
      <c r="B29" s="201">
        <v>23</v>
      </c>
      <c r="C29" s="291">
        <v>43862</v>
      </c>
      <c r="D29" s="127">
        <v>216667225.64</v>
      </c>
      <c r="E29" s="127">
        <v>45477170.78</v>
      </c>
      <c r="F29" s="127">
        <v>25079700803.29</v>
      </c>
      <c r="H29" s="203">
        <f t="shared" si="0"/>
        <v>344720613.88039017</v>
      </c>
      <c r="I29" s="203">
        <f t="shared" si="1"/>
        <v>39332624.82127879</v>
      </c>
      <c r="J29" s="204">
        <f t="shared" si="2"/>
        <v>21306265526.27307</v>
      </c>
    </row>
    <row r="30" spans="2:10" ht="12.75">
      <c r="B30" s="201">
        <v>24</v>
      </c>
      <c r="C30" s="291">
        <v>43891</v>
      </c>
      <c r="D30" s="127">
        <v>216131038.26</v>
      </c>
      <c r="E30" s="127">
        <v>45103104.48</v>
      </c>
      <c r="F30" s="127">
        <v>24863033575.44</v>
      </c>
      <c r="H30" s="203">
        <f t="shared" si="0"/>
        <v>340040822.22439194</v>
      </c>
      <c r="I30" s="203">
        <f t="shared" si="1"/>
        <v>38706382.37272941</v>
      </c>
      <c r="J30" s="204">
        <f t="shared" si="2"/>
        <v>20966224704.04868</v>
      </c>
    </row>
    <row r="31" spans="2:10" ht="12.75">
      <c r="B31" s="201">
        <v>25</v>
      </c>
      <c r="C31" s="291">
        <v>43922</v>
      </c>
      <c r="D31" s="127">
        <v>215230154.25</v>
      </c>
      <c r="E31" s="127">
        <v>44693579.09</v>
      </c>
      <c r="F31" s="127">
        <v>24646902537.42</v>
      </c>
      <c r="H31" s="203">
        <f t="shared" si="0"/>
        <v>335731863.85253525</v>
      </c>
      <c r="I31" s="203">
        <f t="shared" si="1"/>
        <v>38088641.545688435</v>
      </c>
      <c r="J31" s="204">
        <f t="shared" si="2"/>
        <v>20630492840.196144</v>
      </c>
    </row>
    <row r="32" spans="2:10" ht="12.75">
      <c r="B32" s="201">
        <v>26</v>
      </c>
      <c r="C32" s="291">
        <v>43952</v>
      </c>
      <c r="D32" s="127">
        <v>214390427.58</v>
      </c>
      <c r="E32" s="127">
        <v>44299446.97</v>
      </c>
      <c r="F32" s="127">
        <v>24431672382.63</v>
      </c>
      <c r="H32" s="203">
        <f t="shared" si="0"/>
        <v>331168305.7350044</v>
      </c>
      <c r="I32" s="203">
        <f t="shared" si="1"/>
        <v>37478728.65968966</v>
      </c>
      <c r="J32" s="204">
        <f t="shared" si="2"/>
        <v>20299324534.46114</v>
      </c>
    </row>
    <row r="33" spans="2:10" ht="12.75">
      <c r="B33" s="201">
        <v>27</v>
      </c>
      <c r="C33" s="291">
        <v>43983</v>
      </c>
      <c r="D33" s="127">
        <v>213686105.12</v>
      </c>
      <c r="E33" s="127">
        <v>43926326.16</v>
      </c>
      <c r="F33" s="127">
        <v>24217281953.08</v>
      </c>
      <c r="H33" s="203">
        <f t="shared" si="0"/>
        <v>326709804.06194305</v>
      </c>
      <c r="I33" s="203">
        <f t="shared" si="1"/>
        <v>36877106.2376044</v>
      </c>
      <c r="J33" s="204">
        <f t="shared" si="2"/>
        <v>19972614730.399197</v>
      </c>
    </row>
    <row r="34" spans="2:10" ht="12.75">
      <c r="B34" s="201">
        <v>28</v>
      </c>
      <c r="C34" s="291">
        <v>44013</v>
      </c>
      <c r="D34" s="127">
        <v>212477430.14</v>
      </c>
      <c r="E34" s="127">
        <v>43525657.48</v>
      </c>
      <c r="F34" s="127">
        <v>24003595851.94</v>
      </c>
      <c r="H34" s="203">
        <f t="shared" si="0"/>
        <v>322415044.9759903</v>
      </c>
      <c r="I34" s="203">
        <f t="shared" si="1"/>
        <v>36283583.42689187</v>
      </c>
      <c r="J34" s="204">
        <f t="shared" si="2"/>
        <v>19650199685.423206</v>
      </c>
    </row>
    <row r="35" spans="2:10" ht="12.75">
      <c r="B35" s="201">
        <v>29</v>
      </c>
      <c r="C35" s="291">
        <v>44044</v>
      </c>
      <c r="D35" s="127">
        <v>211452424.2</v>
      </c>
      <c r="E35" s="127">
        <v>43131172.64</v>
      </c>
      <c r="F35" s="127">
        <v>23791118417.94</v>
      </c>
      <c r="H35" s="203">
        <f t="shared" si="0"/>
        <v>317760335.50470734</v>
      </c>
      <c r="I35" s="203">
        <f t="shared" si="1"/>
        <v>35697862.76185216</v>
      </c>
      <c r="J35" s="204">
        <f t="shared" si="2"/>
        <v>19332439349.9185</v>
      </c>
    </row>
    <row r="36" spans="2:10" ht="12.75">
      <c r="B36" s="201">
        <v>30</v>
      </c>
      <c r="C36" s="291">
        <v>44075</v>
      </c>
      <c r="D36" s="127">
        <v>210755552.63</v>
      </c>
      <c r="E36" s="127">
        <v>42766873.15</v>
      </c>
      <c r="F36" s="127">
        <v>23579665993.51</v>
      </c>
      <c r="H36" s="203">
        <f t="shared" si="0"/>
        <v>313312177.9160309</v>
      </c>
      <c r="I36" s="203">
        <f t="shared" si="1"/>
        <v>35120598.15235194</v>
      </c>
      <c r="J36" s="204">
        <f t="shared" si="2"/>
        <v>19019127172.00247</v>
      </c>
    </row>
    <row r="37" spans="2:10" ht="12.75">
      <c r="B37" s="201">
        <v>31</v>
      </c>
      <c r="C37" s="291">
        <v>44105</v>
      </c>
      <c r="D37" s="127">
        <v>209684902.7</v>
      </c>
      <c r="E37" s="127">
        <v>42371120.46</v>
      </c>
      <c r="F37" s="127">
        <v>23368910437.92</v>
      </c>
      <c r="H37" s="203">
        <f t="shared" si="0"/>
        <v>309181212.3518219</v>
      </c>
      <c r="I37" s="203">
        <f t="shared" si="1"/>
        <v>34551414.36247115</v>
      </c>
      <c r="J37" s="204">
        <f t="shared" si="2"/>
        <v>18709945959.650646</v>
      </c>
    </row>
    <row r="38" spans="2:10" ht="12.75">
      <c r="B38" s="201">
        <v>32</v>
      </c>
      <c r="C38" s="291">
        <v>44136</v>
      </c>
      <c r="D38" s="127">
        <v>208815680.79</v>
      </c>
      <c r="E38" s="127">
        <v>41989367.38</v>
      </c>
      <c r="F38" s="127">
        <v>23159225537.47</v>
      </c>
      <c r="H38" s="203">
        <f t="shared" si="0"/>
        <v>304801234.956234</v>
      </c>
      <c r="I38" s="203">
        <f t="shared" si="1"/>
        <v>33989735.16003201</v>
      </c>
      <c r="J38" s="204">
        <f t="shared" si="2"/>
        <v>18405144724.694412</v>
      </c>
    </row>
    <row r="39" spans="2:10" ht="12.75">
      <c r="B39" s="201">
        <v>33</v>
      </c>
      <c r="C39" s="291">
        <v>44166</v>
      </c>
      <c r="D39" s="127">
        <v>207968338.18</v>
      </c>
      <c r="E39" s="127">
        <v>41626670.17</v>
      </c>
      <c r="F39" s="127">
        <v>22950409858.38</v>
      </c>
      <c r="H39" s="203">
        <f t="shared" si="0"/>
        <v>300634269.58665466</v>
      </c>
      <c r="I39" s="203">
        <f t="shared" si="1"/>
        <v>33436012.91652818</v>
      </c>
      <c r="J39" s="204">
        <f t="shared" si="2"/>
        <v>18104510455.107758</v>
      </c>
    </row>
    <row r="40" spans="2:10" ht="12.75">
      <c r="B40" s="201">
        <v>34</v>
      </c>
      <c r="C40" s="291">
        <v>44197</v>
      </c>
      <c r="D40" s="127">
        <v>206854175.16</v>
      </c>
      <c r="E40" s="127">
        <v>41240223.4</v>
      </c>
      <c r="F40" s="127">
        <v>22742441519.98</v>
      </c>
      <c r="H40" s="203">
        <f t="shared" si="0"/>
        <v>296534420.8529625</v>
      </c>
      <c r="I40" s="203">
        <f t="shared" si="1"/>
        <v>32889860.660112426</v>
      </c>
      <c r="J40" s="204">
        <f t="shared" si="2"/>
        <v>17807976034.254795</v>
      </c>
    </row>
    <row r="41" spans="2:10" ht="12.75">
      <c r="B41" s="201">
        <v>35</v>
      </c>
      <c r="C41" s="291">
        <v>44228</v>
      </c>
      <c r="D41" s="127">
        <v>205968476.9</v>
      </c>
      <c r="E41" s="127">
        <v>40858425.15</v>
      </c>
      <c r="F41" s="127">
        <v>22535587348</v>
      </c>
      <c r="H41" s="203">
        <f t="shared" si="0"/>
        <v>292276238.3743248</v>
      </c>
      <c r="I41" s="203">
        <f t="shared" si="1"/>
        <v>32351156.462229546</v>
      </c>
      <c r="J41" s="204">
        <f t="shared" si="2"/>
        <v>17515699795.88047</v>
      </c>
    </row>
    <row r="42" spans="2:10" ht="12.75">
      <c r="B42" s="201">
        <v>36</v>
      </c>
      <c r="C42" s="291">
        <v>44256</v>
      </c>
      <c r="D42" s="127">
        <v>205327119.92</v>
      </c>
      <c r="E42" s="127">
        <v>40503905.45</v>
      </c>
      <c r="F42" s="127">
        <v>22329618874.47</v>
      </c>
      <c r="H42" s="203">
        <f t="shared" si="0"/>
        <v>288247433.20090103</v>
      </c>
      <c r="I42" s="203">
        <f t="shared" si="1"/>
        <v>31820187.96251619</v>
      </c>
      <c r="J42" s="204">
        <f t="shared" si="2"/>
        <v>17227452362.67957</v>
      </c>
    </row>
    <row r="43" spans="2:10" ht="12.75">
      <c r="B43" s="201">
        <v>37</v>
      </c>
      <c r="C43" s="291">
        <v>44287</v>
      </c>
      <c r="D43" s="127">
        <v>204362173.51</v>
      </c>
      <c r="E43" s="127">
        <v>40121746.12</v>
      </c>
      <c r="F43" s="127">
        <v>22124291754.02</v>
      </c>
      <c r="H43" s="203">
        <f t="shared" si="0"/>
        <v>284454358.5991478</v>
      </c>
      <c r="I43" s="203">
        <f t="shared" si="1"/>
        <v>31296538.45886788</v>
      </c>
      <c r="J43" s="204">
        <f t="shared" si="2"/>
        <v>16942998004.080421</v>
      </c>
    </row>
    <row r="44" spans="2:10" ht="12.75">
      <c r="B44" s="201">
        <v>38</v>
      </c>
      <c r="C44" s="291">
        <v>44317</v>
      </c>
      <c r="D44" s="127">
        <v>203582291.35</v>
      </c>
      <c r="E44" s="127">
        <v>39751581.01</v>
      </c>
      <c r="F44" s="127">
        <v>21919929577.52</v>
      </c>
      <c r="H44" s="203">
        <f t="shared" si="0"/>
        <v>280459232.6063938</v>
      </c>
      <c r="I44" s="203">
        <f t="shared" si="1"/>
        <v>30779779.707412764</v>
      </c>
      <c r="J44" s="204">
        <f t="shared" si="2"/>
        <v>16662538771.474028</v>
      </c>
    </row>
    <row r="45" spans="2:10" ht="12.75">
      <c r="B45" s="201">
        <v>39</v>
      </c>
      <c r="C45" s="291">
        <v>44348</v>
      </c>
      <c r="D45" s="127">
        <v>202882639.95</v>
      </c>
      <c r="E45" s="127">
        <v>39398176.98</v>
      </c>
      <c r="F45" s="127">
        <v>21716347287.83</v>
      </c>
      <c r="H45" s="203">
        <f t="shared" si="0"/>
        <v>276652648.11535645</v>
      </c>
      <c r="I45" s="203">
        <f t="shared" si="1"/>
        <v>30270278.76817782</v>
      </c>
      <c r="J45" s="204">
        <f t="shared" si="2"/>
        <v>16385886123.358671</v>
      </c>
    </row>
    <row r="46" spans="2:10" ht="12.75">
      <c r="B46" s="201">
        <v>40</v>
      </c>
      <c r="C46" s="291">
        <v>44378</v>
      </c>
      <c r="D46" s="127">
        <v>201738595.88</v>
      </c>
      <c r="E46" s="127">
        <v>39024319.46</v>
      </c>
      <c r="F46" s="127">
        <v>21513464647.83</v>
      </c>
      <c r="H46" s="203">
        <f t="shared" si="0"/>
        <v>272951429.2603302</v>
      </c>
      <c r="I46" s="203">
        <f t="shared" si="1"/>
        <v>29767693.124101583</v>
      </c>
      <c r="J46" s="204">
        <f t="shared" si="2"/>
        <v>16112934694.098341</v>
      </c>
    </row>
    <row r="47" spans="2:10" ht="12.75">
      <c r="B47" s="201">
        <v>41</v>
      </c>
      <c r="C47" s="291">
        <v>44409</v>
      </c>
      <c r="D47" s="127">
        <v>200800557.58</v>
      </c>
      <c r="E47" s="127">
        <v>38654194.1</v>
      </c>
      <c r="F47" s="127">
        <v>21311726047.89</v>
      </c>
      <c r="H47" s="203">
        <f t="shared" si="0"/>
        <v>268963279.27838135</v>
      </c>
      <c r="I47" s="203">
        <f t="shared" si="1"/>
        <v>29271831.360945318</v>
      </c>
      <c r="J47" s="204">
        <f t="shared" si="2"/>
        <v>15843971414.81996</v>
      </c>
    </row>
    <row r="48" spans="2:10" ht="12.75">
      <c r="B48" s="201">
        <v>42</v>
      </c>
      <c r="C48" s="291">
        <v>44440</v>
      </c>
      <c r="D48" s="127">
        <v>200110187.63</v>
      </c>
      <c r="E48" s="127">
        <v>38309002.12</v>
      </c>
      <c r="F48" s="127">
        <v>21110925491.8</v>
      </c>
      <c r="H48" s="203">
        <f t="shared" si="0"/>
        <v>265177440.56936646</v>
      </c>
      <c r="I48" s="203">
        <f t="shared" si="1"/>
        <v>28783214.736922923</v>
      </c>
      <c r="J48" s="204">
        <f t="shared" si="2"/>
        <v>15578793974.250593</v>
      </c>
    </row>
    <row r="49" spans="2:10" ht="12.75">
      <c r="B49" s="201">
        <v>43</v>
      </c>
      <c r="C49" s="291">
        <v>44470</v>
      </c>
      <c r="D49" s="127">
        <v>199027562.67</v>
      </c>
      <c r="E49" s="127">
        <v>37940023.09</v>
      </c>
      <c r="F49" s="127">
        <v>20910815300.78</v>
      </c>
      <c r="H49" s="203">
        <f t="shared" si="0"/>
        <v>261619383.80233765</v>
      </c>
      <c r="I49" s="203">
        <f t="shared" si="1"/>
        <v>28301475.71988858</v>
      </c>
      <c r="J49" s="204">
        <f t="shared" si="2"/>
        <v>15317174590.448256</v>
      </c>
    </row>
    <row r="50" spans="2:10" ht="12.75">
      <c r="B50" s="201">
        <v>44</v>
      </c>
      <c r="C50" s="291">
        <v>44501</v>
      </c>
      <c r="D50" s="127">
        <v>198194347.51</v>
      </c>
      <c r="E50" s="127">
        <v>37581781.29</v>
      </c>
      <c r="F50" s="127">
        <v>20711787735.91</v>
      </c>
      <c r="H50" s="203">
        <f t="shared" si="0"/>
        <v>257817939.66721725</v>
      </c>
      <c r="I50" s="203">
        <f t="shared" si="1"/>
        <v>27826200.505981</v>
      </c>
      <c r="J50" s="204">
        <f t="shared" si="2"/>
        <v>15059356650.781038</v>
      </c>
    </row>
    <row r="51" spans="2:10" ht="12.75">
      <c r="B51" s="201">
        <v>45</v>
      </c>
      <c r="C51" s="291">
        <v>44531</v>
      </c>
      <c r="D51" s="127">
        <v>197392606.11</v>
      </c>
      <c r="E51" s="127">
        <v>37238394.63</v>
      </c>
      <c r="F51" s="127">
        <v>20513593386.7</v>
      </c>
      <c r="H51" s="203">
        <f t="shared" si="0"/>
        <v>254244189.76480103</v>
      </c>
      <c r="I51" s="203">
        <f t="shared" si="1"/>
        <v>27357831.248918887</v>
      </c>
      <c r="J51" s="204">
        <f t="shared" si="2"/>
        <v>14805112461.016237</v>
      </c>
    </row>
    <row r="52" spans="2:10" ht="12.75">
      <c r="B52" s="201">
        <v>46</v>
      </c>
      <c r="C52" s="291">
        <v>44562</v>
      </c>
      <c r="D52" s="127">
        <v>196476302.04</v>
      </c>
      <c r="E52" s="127">
        <v>36878018.44</v>
      </c>
      <c r="F52" s="127">
        <v>20316200779.11</v>
      </c>
      <c r="H52" s="203">
        <f t="shared" si="0"/>
        <v>250736149.23732948</v>
      </c>
      <c r="I52" s="203">
        <f t="shared" si="1"/>
        <v>26895954.3041795</v>
      </c>
      <c r="J52" s="204">
        <f t="shared" si="2"/>
        <v>14554376311.778908</v>
      </c>
    </row>
    <row r="53" spans="2:10" ht="12.75">
      <c r="B53" s="201">
        <v>47</v>
      </c>
      <c r="C53" s="291">
        <v>44593</v>
      </c>
      <c r="D53" s="127">
        <v>195663780.47</v>
      </c>
      <c r="E53" s="127">
        <v>36519992.58</v>
      </c>
      <c r="F53" s="127">
        <v>20119724479.63</v>
      </c>
      <c r="H53" s="203">
        <f t="shared" si="0"/>
        <v>247188826.93363</v>
      </c>
      <c r="I53" s="203">
        <f t="shared" si="1"/>
        <v>26440450.299731683</v>
      </c>
      <c r="J53" s="204">
        <f t="shared" si="2"/>
        <v>14307187484.845278</v>
      </c>
    </row>
    <row r="54" spans="2:10" ht="12.75">
      <c r="B54" s="201">
        <v>48</v>
      </c>
      <c r="C54" s="291">
        <v>44621</v>
      </c>
      <c r="D54" s="127">
        <v>195047541.46</v>
      </c>
      <c r="E54" s="127">
        <v>36183955.18</v>
      </c>
      <c r="F54" s="127">
        <v>19924060694.61</v>
      </c>
      <c r="H54" s="203">
        <f t="shared" si="0"/>
        <v>243758295.9807663</v>
      </c>
      <c r="I54" s="203">
        <f t="shared" si="1"/>
        <v>25991390.597468924</v>
      </c>
      <c r="J54" s="204">
        <f t="shared" si="2"/>
        <v>14063429188.864511</v>
      </c>
    </row>
    <row r="55" spans="2:10" ht="12.75">
      <c r="B55" s="201">
        <v>49</v>
      </c>
      <c r="C55" s="291">
        <v>44652</v>
      </c>
      <c r="D55" s="127">
        <v>194140586.75</v>
      </c>
      <c r="E55" s="127">
        <v>35827197.67</v>
      </c>
      <c r="F55" s="127">
        <v>19729013157.83</v>
      </c>
      <c r="H55" s="203">
        <f t="shared" si="0"/>
        <v>240506697.35735512</v>
      </c>
      <c r="I55" s="203">
        <f t="shared" si="1"/>
        <v>25548563.026437197</v>
      </c>
      <c r="J55" s="204">
        <f t="shared" si="2"/>
        <v>13822922491.507156</v>
      </c>
    </row>
    <row r="56" spans="2:10" ht="12.75">
      <c r="B56" s="201">
        <v>50</v>
      </c>
      <c r="C56" s="291">
        <v>44682</v>
      </c>
      <c r="D56" s="127">
        <v>193438415.87</v>
      </c>
      <c r="E56" s="127">
        <v>35479354.46</v>
      </c>
      <c r="F56" s="127">
        <v>19534872567.7</v>
      </c>
      <c r="H56" s="203">
        <f t="shared" si="0"/>
        <v>237090846.2642975</v>
      </c>
      <c r="I56" s="203">
        <f t="shared" si="1"/>
        <v>25111642.526238</v>
      </c>
      <c r="J56" s="204">
        <f t="shared" si="2"/>
        <v>13585831645.242859</v>
      </c>
    </row>
    <row r="57" spans="2:10" ht="12.75">
      <c r="B57" s="201">
        <v>51</v>
      </c>
      <c r="C57" s="291">
        <v>44713</v>
      </c>
      <c r="D57" s="127">
        <v>192692690.53</v>
      </c>
      <c r="E57" s="127">
        <v>35144185.91</v>
      </c>
      <c r="F57" s="127">
        <v>19341434152.43</v>
      </c>
      <c r="H57" s="203">
        <f t="shared" si="0"/>
        <v>233858345.99700356</v>
      </c>
      <c r="I57" s="203">
        <f t="shared" si="1"/>
        <v>24680927.48885786</v>
      </c>
      <c r="J57" s="204">
        <f t="shared" si="2"/>
        <v>13351973299.245855</v>
      </c>
    </row>
    <row r="58" spans="2:10" ht="12.75">
      <c r="B58" s="201">
        <v>52</v>
      </c>
      <c r="C58" s="291">
        <v>44743</v>
      </c>
      <c r="D58" s="127">
        <v>191485461.48</v>
      </c>
      <c r="E58" s="127">
        <v>34794555.73</v>
      </c>
      <c r="F58" s="127">
        <v>19148741460.23</v>
      </c>
      <c r="H58" s="203">
        <f t="shared" si="0"/>
        <v>230634395.96849823</v>
      </c>
      <c r="I58" s="203">
        <f t="shared" si="1"/>
        <v>24256084.826963305</v>
      </c>
      <c r="J58" s="204">
        <f t="shared" si="2"/>
        <v>13121338903.277357</v>
      </c>
    </row>
    <row r="59" spans="2:10" ht="12.75">
      <c r="B59" s="201">
        <v>53</v>
      </c>
      <c r="C59" s="291">
        <v>44774</v>
      </c>
      <c r="D59" s="127">
        <v>190357306.68</v>
      </c>
      <c r="E59" s="127">
        <v>34447185.12</v>
      </c>
      <c r="F59" s="127">
        <v>18957255993.9</v>
      </c>
      <c r="H59" s="203">
        <f t="shared" si="0"/>
        <v>227135179.231287</v>
      </c>
      <c r="I59" s="203">
        <f t="shared" si="1"/>
        <v>23837099.007620532</v>
      </c>
      <c r="J59" s="204">
        <f t="shared" si="2"/>
        <v>12894203724.04607</v>
      </c>
    </row>
    <row r="60" spans="2:10" ht="12.75">
      <c r="B60" s="201">
        <v>54</v>
      </c>
      <c r="C60" s="291">
        <v>44805</v>
      </c>
      <c r="D60" s="127">
        <v>189628913.47</v>
      </c>
      <c r="E60" s="127">
        <v>34119981.96</v>
      </c>
      <c r="F60" s="127">
        <v>18766898689.01</v>
      </c>
      <c r="H60" s="203">
        <f t="shared" si="0"/>
        <v>223734508.81433105</v>
      </c>
      <c r="I60" s="203">
        <f t="shared" si="1"/>
        <v>23424470.098683696</v>
      </c>
      <c r="J60" s="204">
        <f t="shared" si="2"/>
        <v>12670469215.231739</v>
      </c>
    </row>
    <row r="61" spans="2:10" ht="12.75">
      <c r="B61" s="201">
        <v>55</v>
      </c>
      <c r="C61" s="291">
        <v>44835</v>
      </c>
      <c r="D61" s="127">
        <v>188381969.74</v>
      </c>
      <c r="E61" s="127">
        <v>33775375.33</v>
      </c>
      <c r="F61" s="127">
        <v>18577269776.52</v>
      </c>
      <c r="H61" s="203">
        <f t="shared" si="0"/>
        <v>220645211.79958725</v>
      </c>
      <c r="I61" s="203">
        <f t="shared" si="1"/>
        <v>23018019.07433766</v>
      </c>
      <c r="J61" s="204">
        <f t="shared" si="2"/>
        <v>12449824003.432152</v>
      </c>
    </row>
    <row r="62" spans="2:10" ht="12.75">
      <c r="B62" s="201">
        <v>56</v>
      </c>
      <c r="C62" s="291">
        <v>44866</v>
      </c>
      <c r="D62" s="127">
        <v>187469748.39</v>
      </c>
      <c r="E62" s="127">
        <v>33439128.98</v>
      </c>
      <c r="F62" s="127">
        <v>18388887810.55</v>
      </c>
      <c r="H62" s="203">
        <f t="shared" si="0"/>
        <v>217247993.914999</v>
      </c>
      <c r="I62" s="203">
        <f t="shared" si="1"/>
        <v>22617180.272901744</v>
      </c>
      <c r="J62" s="204">
        <f t="shared" si="2"/>
        <v>12232576009.517153</v>
      </c>
    </row>
    <row r="63" spans="2:10" ht="12.75">
      <c r="B63" s="201">
        <v>57</v>
      </c>
      <c r="C63" s="291">
        <v>44896</v>
      </c>
      <c r="D63" s="127">
        <v>186576324.27</v>
      </c>
      <c r="E63" s="127">
        <v>33114304.95</v>
      </c>
      <c r="F63" s="127">
        <v>18201418061.9</v>
      </c>
      <c r="H63" s="203">
        <f t="shared" si="0"/>
        <v>214116064.96071243</v>
      </c>
      <c r="I63" s="203">
        <f t="shared" si="1"/>
        <v>22222513.08395616</v>
      </c>
      <c r="J63" s="204">
        <f t="shared" si="2"/>
        <v>12018459944.55644</v>
      </c>
    </row>
    <row r="64" spans="2:10" ht="12.75">
      <c r="B64" s="201">
        <v>58</v>
      </c>
      <c r="C64" s="291">
        <v>44927</v>
      </c>
      <c r="D64" s="127">
        <v>185486324.78</v>
      </c>
      <c r="E64" s="127">
        <v>32777932.98</v>
      </c>
      <c r="F64" s="127">
        <v>18014841733.55</v>
      </c>
      <c r="H64" s="203">
        <f t="shared" si="0"/>
        <v>211035312.1226902</v>
      </c>
      <c r="I64" s="203">
        <f t="shared" si="1"/>
        <v>21833535.5659442</v>
      </c>
      <c r="J64" s="204">
        <f t="shared" si="2"/>
        <v>11807424632.43375</v>
      </c>
    </row>
    <row r="65" spans="2:10" ht="12.75">
      <c r="B65" s="201">
        <v>59</v>
      </c>
      <c r="C65" s="291">
        <v>44958</v>
      </c>
      <c r="D65" s="127">
        <v>184503633.47</v>
      </c>
      <c r="E65" s="127">
        <v>32443005.17</v>
      </c>
      <c r="F65" s="127">
        <v>17829355406.31</v>
      </c>
      <c r="H65" s="203">
        <f t="shared" si="0"/>
        <v>207864813.41012192</v>
      </c>
      <c r="I65" s="203">
        <f t="shared" si="1"/>
        <v>21450154.748921312</v>
      </c>
      <c r="J65" s="204">
        <f t="shared" si="2"/>
        <v>11599559819.023628</v>
      </c>
    </row>
    <row r="66" spans="2:10" ht="12.75">
      <c r="B66" s="201">
        <v>60</v>
      </c>
      <c r="C66" s="291">
        <v>44986</v>
      </c>
      <c r="D66" s="127">
        <v>183797334.56</v>
      </c>
      <c r="E66" s="127">
        <v>32125775.96</v>
      </c>
      <c r="F66" s="127">
        <v>17644851770.49</v>
      </c>
      <c r="H66" s="203">
        <f t="shared" si="0"/>
        <v>204804166.60399055</v>
      </c>
      <c r="I66" s="203">
        <f t="shared" si="1"/>
        <v>21072533.67122626</v>
      </c>
      <c r="J66" s="204">
        <f t="shared" si="2"/>
        <v>11394755652.419638</v>
      </c>
    </row>
    <row r="67" spans="2:10" ht="12.75">
      <c r="B67" s="201">
        <v>61</v>
      </c>
      <c r="C67" s="291">
        <v>45017</v>
      </c>
      <c r="D67" s="127">
        <v>182791187.04</v>
      </c>
      <c r="E67" s="127">
        <v>31793767.6</v>
      </c>
      <c r="F67" s="127">
        <v>17461054440.33</v>
      </c>
      <c r="H67" s="203">
        <f t="shared" si="0"/>
        <v>201959240.39143944</v>
      </c>
      <c r="I67" s="203">
        <f t="shared" si="1"/>
        <v>20700472.768562343</v>
      </c>
      <c r="J67" s="204">
        <f t="shared" si="2"/>
        <v>11192796412.028198</v>
      </c>
    </row>
    <row r="68" spans="2:10" ht="12.75">
      <c r="B68" s="201">
        <v>62</v>
      </c>
      <c r="C68" s="291">
        <v>45047</v>
      </c>
      <c r="D68" s="127">
        <v>181828262.2</v>
      </c>
      <c r="E68" s="127">
        <v>31468495.59</v>
      </c>
      <c r="F68" s="127">
        <v>17278263259.04</v>
      </c>
      <c r="H68" s="203">
        <f t="shared" si="0"/>
        <v>198957720.83192444</v>
      </c>
      <c r="I68" s="203">
        <f t="shared" si="1"/>
        <v>20333580.148517895</v>
      </c>
      <c r="J68" s="204">
        <f t="shared" si="2"/>
        <v>10993838691.196274</v>
      </c>
    </row>
    <row r="69" spans="2:10" ht="12.75">
      <c r="B69" s="201">
        <v>63</v>
      </c>
      <c r="C69" s="291">
        <v>45078</v>
      </c>
      <c r="D69" s="127">
        <v>181036385.95</v>
      </c>
      <c r="E69" s="127">
        <v>31153156.64</v>
      </c>
      <c r="F69" s="127">
        <v>17096434995.24</v>
      </c>
      <c r="H69" s="203">
        <f t="shared" si="0"/>
        <v>196021548.72761726</v>
      </c>
      <c r="I69" s="203">
        <f t="shared" si="1"/>
        <v>19972140.289006565</v>
      </c>
      <c r="J69" s="204">
        <f t="shared" si="2"/>
        <v>10797817142.468657</v>
      </c>
    </row>
    <row r="70" spans="2:10" ht="12.75">
      <c r="B70" s="201">
        <v>64</v>
      </c>
      <c r="C70" s="291">
        <v>45108</v>
      </c>
      <c r="D70" s="127">
        <v>179803538.1</v>
      </c>
      <c r="E70" s="127">
        <v>30828234.26</v>
      </c>
      <c r="F70" s="127">
        <v>16915398606.5</v>
      </c>
      <c r="H70" s="203">
        <f t="shared" si="0"/>
        <v>193229611.69625664</v>
      </c>
      <c r="I70" s="203">
        <f t="shared" si="1"/>
        <v>19616034.475484725</v>
      </c>
      <c r="J70" s="204">
        <f t="shared" si="2"/>
        <v>10604587530.7724</v>
      </c>
    </row>
    <row r="71" spans="2:10" ht="12.75">
      <c r="B71" s="201">
        <v>65</v>
      </c>
      <c r="C71" s="291">
        <v>45139</v>
      </c>
      <c r="D71" s="127">
        <v>178695554.5</v>
      </c>
      <c r="E71" s="127">
        <v>30504563.35</v>
      </c>
      <c r="F71" s="127">
        <v>16735595070.44</v>
      </c>
      <c r="H71" s="203">
        <f t="shared" si="0"/>
        <v>190197469.05800438</v>
      </c>
      <c r="I71" s="203">
        <f t="shared" si="1"/>
        <v>19265000.680903193</v>
      </c>
      <c r="J71" s="204">
        <f t="shared" si="2"/>
        <v>10414390061.714396</v>
      </c>
    </row>
    <row r="72" spans="2:10" ht="12.75">
      <c r="B72" s="201">
        <v>66</v>
      </c>
      <c r="C72" s="291">
        <v>45170</v>
      </c>
      <c r="D72" s="127">
        <v>177882828.99</v>
      </c>
      <c r="E72" s="127">
        <v>30196572.26</v>
      </c>
      <c r="F72" s="127">
        <v>16556899517.53</v>
      </c>
      <c r="H72" s="203">
        <f t="shared" si="0"/>
        <v>187282366.9691391</v>
      </c>
      <c r="I72" s="203">
        <f t="shared" si="1"/>
        <v>18919475.27878115</v>
      </c>
      <c r="J72" s="204">
        <f t="shared" si="2"/>
        <v>10227107694.745256</v>
      </c>
    </row>
    <row r="73" spans="2:10" ht="12.75">
      <c r="B73" s="201">
        <v>67</v>
      </c>
      <c r="C73" s="291">
        <v>45200</v>
      </c>
      <c r="D73" s="127">
        <v>176731968.56</v>
      </c>
      <c r="E73" s="127">
        <v>29876423.32</v>
      </c>
      <c r="F73" s="127">
        <v>16379016686.21</v>
      </c>
      <c r="H73" s="203">
        <f aca="true" t="shared" si="3" ref="H73:H136">IF(ISERROR(J72-J73),0,J72-J73)</f>
        <v>184586034.32281113</v>
      </c>
      <c r="I73" s="203">
        <f aca="true" t="shared" si="4" ref="I73:I136">IF(ISERROR(J72*$L$3/12),0,J72*$L$3/12)</f>
        <v>18579245.64545388</v>
      </c>
      <c r="J73" s="204">
        <f aca="true" t="shared" si="5" ref="J73:J136">IF(ISERROR(J72*(1-$B$3)^(1/12)*F73/F72),0,J72*(1-$B$3)^(1/12)*F73/F72)</f>
        <v>10042521660.422445</v>
      </c>
    </row>
    <row r="74" spans="2:10" ht="12.75">
      <c r="B74" s="201">
        <v>68</v>
      </c>
      <c r="C74" s="291">
        <v>45231</v>
      </c>
      <c r="D74" s="127">
        <v>175823349.77</v>
      </c>
      <c r="E74" s="127">
        <v>29562252.87</v>
      </c>
      <c r="F74" s="127">
        <v>16202284716.74</v>
      </c>
      <c r="H74" s="203">
        <f t="shared" si="3"/>
        <v>181717196.17743874</v>
      </c>
      <c r="I74" s="203">
        <f t="shared" si="4"/>
        <v>18243914.349767443</v>
      </c>
      <c r="J74" s="204">
        <f t="shared" si="5"/>
        <v>9860804464.245007</v>
      </c>
    </row>
    <row r="75" spans="2:10" ht="12.75">
      <c r="B75" s="201">
        <v>69</v>
      </c>
      <c r="C75" s="291">
        <v>45261</v>
      </c>
      <c r="D75" s="127">
        <v>174939551.87</v>
      </c>
      <c r="E75" s="127">
        <v>29256473.63</v>
      </c>
      <c r="F75" s="127">
        <v>16026461367.68</v>
      </c>
      <c r="H75" s="203">
        <f t="shared" si="3"/>
        <v>179032174.70669174</v>
      </c>
      <c r="I75" s="203">
        <f t="shared" si="4"/>
        <v>17913794.776711762</v>
      </c>
      <c r="J75" s="204">
        <f t="shared" si="5"/>
        <v>9681772289.538315</v>
      </c>
    </row>
    <row r="76" spans="2:10" ht="12.75">
      <c r="B76" s="201">
        <v>70</v>
      </c>
      <c r="C76" s="291">
        <v>45292</v>
      </c>
      <c r="D76" s="127">
        <v>173941726.5</v>
      </c>
      <c r="E76" s="127">
        <v>28943400.5</v>
      </c>
      <c r="F76" s="127">
        <v>15851521815.96</v>
      </c>
      <c r="H76" s="203">
        <f t="shared" si="3"/>
        <v>176395837.09667015</v>
      </c>
      <c r="I76" s="203">
        <f t="shared" si="4"/>
        <v>17588552.99266127</v>
      </c>
      <c r="J76" s="204">
        <f t="shared" si="5"/>
        <v>9505376452.441645</v>
      </c>
    </row>
    <row r="77" spans="2:10" ht="12.75">
      <c r="B77" s="201">
        <v>71</v>
      </c>
      <c r="C77" s="291">
        <v>45323</v>
      </c>
      <c r="D77" s="127">
        <v>173091503.73</v>
      </c>
      <c r="E77" s="127">
        <v>28630874.05</v>
      </c>
      <c r="F77" s="127">
        <v>15677580084</v>
      </c>
      <c r="H77" s="203">
        <f t="shared" si="3"/>
        <v>173724717.0094242</v>
      </c>
      <c r="I77" s="203">
        <f t="shared" si="4"/>
        <v>17268100.555268988</v>
      </c>
      <c r="J77" s="204">
        <f t="shared" si="5"/>
        <v>9331651735.43222</v>
      </c>
    </row>
    <row r="78" spans="2:10" ht="12.75">
      <c r="B78" s="201">
        <v>72</v>
      </c>
      <c r="C78" s="291">
        <v>45352</v>
      </c>
      <c r="D78" s="127">
        <v>172443079.52</v>
      </c>
      <c r="E78" s="127">
        <v>28331532.76</v>
      </c>
      <c r="F78" s="127">
        <v>15504488582.03</v>
      </c>
      <c r="H78" s="203">
        <f t="shared" si="3"/>
        <v>171175012.96860695</v>
      </c>
      <c r="I78" s="203">
        <f t="shared" si="4"/>
        <v>16952500.652701866</v>
      </c>
      <c r="J78" s="204">
        <f t="shared" si="5"/>
        <v>9160476722.463614</v>
      </c>
    </row>
    <row r="79" spans="2:10" ht="12.75">
      <c r="B79" s="201">
        <v>73</v>
      </c>
      <c r="C79" s="291">
        <v>45383</v>
      </c>
      <c r="D79" s="127">
        <v>171586388.38</v>
      </c>
      <c r="E79" s="127">
        <v>28022170.11</v>
      </c>
      <c r="F79" s="127">
        <v>15332045501.73</v>
      </c>
      <c r="H79" s="203">
        <f t="shared" si="3"/>
        <v>168775554.5247631</v>
      </c>
      <c r="I79" s="203">
        <f t="shared" si="4"/>
        <v>16641532.712475566</v>
      </c>
      <c r="J79" s="204">
        <f t="shared" si="5"/>
        <v>8991701167.93885</v>
      </c>
    </row>
    <row r="80" spans="2:10" ht="12.75">
      <c r="B80" s="201">
        <v>74</v>
      </c>
      <c r="C80" s="291">
        <v>45413</v>
      </c>
      <c r="D80" s="127">
        <v>170776004.28</v>
      </c>
      <c r="E80" s="127">
        <v>27717269.09</v>
      </c>
      <c r="F80" s="127">
        <v>15160459109.53</v>
      </c>
      <c r="H80" s="203">
        <f t="shared" si="3"/>
        <v>166283768.06045341</v>
      </c>
      <c r="I80" s="203">
        <f t="shared" si="4"/>
        <v>16334923.788422244</v>
      </c>
      <c r="J80" s="204">
        <f t="shared" si="5"/>
        <v>8825417399.878397</v>
      </c>
    </row>
    <row r="81" spans="2:10" ht="12.75">
      <c r="B81" s="201">
        <v>75</v>
      </c>
      <c r="C81" s="291">
        <v>45444</v>
      </c>
      <c r="D81" s="127">
        <v>169981912.61</v>
      </c>
      <c r="E81" s="127">
        <v>27419375.76</v>
      </c>
      <c r="F81" s="127">
        <v>14989683107.67</v>
      </c>
      <c r="H81" s="203">
        <f t="shared" si="3"/>
        <v>163850013.93130112</v>
      </c>
      <c r="I81" s="203">
        <f t="shared" si="4"/>
        <v>16032841.609779088</v>
      </c>
      <c r="J81" s="204">
        <f t="shared" si="5"/>
        <v>8661567385.947096</v>
      </c>
    </row>
    <row r="82" spans="2:10" ht="12.75">
      <c r="B82" s="201">
        <v>76</v>
      </c>
      <c r="C82" s="291">
        <v>45474</v>
      </c>
      <c r="D82" s="127">
        <v>168825923.44</v>
      </c>
      <c r="E82" s="127">
        <v>27115932.95</v>
      </c>
      <c r="F82" s="127">
        <v>14819701196.87</v>
      </c>
      <c r="H82" s="203">
        <f t="shared" si="3"/>
        <v>161455942.48285675</v>
      </c>
      <c r="I82" s="203">
        <f t="shared" si="4"/>
        <v>15735180.751137225</v>
      </c>
      <c r="J82" s="204">
        <f t="shared" si="5"/>
        <v>8500111443.464239</v>
      </c>
    </row>
    <row r="83" spans="2:10" ht="12.75">
      <c r="B83" s="201">
        <v>77</v>
      </c>
      <c r="C83" s="291">
        <v>45505</v>
      </c>
      <c r="D83" s="127">
        <v>167745420.52</v>
      </c>
      <c r="E83" s="127">
        <v>26812988.01</v>
      </c>
      <c r="F83" s="127">
        <v>14650875272.06</v>
      </c>
      <c r="H83" s="203">
        <f t="shared" si="3"/>
        <v>158885618.3426609</v>
      </c>
      <c r="I83" s="203">
        <f t="shared" si="4"/>
        <v>15441869.122293368</v>
      </c>
      <c r="J83" s="204">
        <f t="shared" si="5"/>
        <v>8341225825.121578</v>
      </c>
    </row>
    <row r="84" spans="2:10" ht="12.75">
      <c r="B84" s="201">
        <v>78</v>
      </c>
      <c r="C84" s="291">
        <v>45536</v>
      </c>
      <c r="D84" s="127">
        <v>166915346.35</v>
      </c>
      <c r="E84" s="127">
        <v>26521888.01</v>
      </c>
      <c r="F84" s="127">
        <v>14483129853.91</v>
      </c>
      <c r="H84" s="203">
        <f t="shared" si="3"/>
        <v>156391965.92817688</v>
      </c>
      <c r="I84" s="203">
        <f t="shared" si="4"/>
        <v>15153226.915637532</v>
      </c>
      <c r="J84" s="204">
        <f t="shared" si="5"/>
        <v>8184833859.193401</v>
      </c>
    </row>
    <row r="85" spans="2:10" ht="12.75">
      <c r="B85" s="201">
        <v>79</v>
      </c>
      <c r="C85" s="291">
        <v>45566</v>
      </c>
      <c r="D85" s="127">
        <v>165774495.35</v>
      </c>
      <c r="E85" s="127">
        <v>26223312.68</v>
      </c>
      <c r="F85" s="127">
        <v>14316214503.35</v>
      </c>
      <c r="H85" s="203">
        <f t="shared" si="3"/>
        <v>154071471.8744707</v>
      </c>
      <c r="I85" s="203">
        <f t="shared" si="4"/>
        <v>14869114.844201347</v>
      </c>
      <c r="J85" s="204">
        <f t="shared" si="5"/>
        <v>8030762387.318931</v>
      </c>
    </row>
    <row r="86" spans="2:10" ht="12.75">
      <c r="B86" s="201">
        <v>80</v>
      </c>
      <c r="C86" s="291">
        <v>45597</v>
      </c>
      <c r="D86" s="127">
        <v>164758206.4</v>
      </c>
      <c r="E86" s="127">
        <v>25928762.49</v>
      </c>
      <c r="F86" s="127">
        <v>14150440013</v>
      </c>
      <c r="H86" s="203">
        <f t="shared" si="3"/>
        <v>151607105.42429924</v>
      </c>
      <c r="I86" s="203">
        <f t="shared" si="4"/>
        <v>14589218.336962724</v>
      </c>
      <c r="J86" s="204">
        <f t="shared" si="5"/>
        <v>7879155281.894631</v>
      </c>
    </row>
    <row r="87" spans="2:10" ht="12.75">
      <c r="B87" s="201">
        <v>81</v>
      </c>
      <c r="C87" s="291">
        <v>45627</v>
      </c>
      <c r="D87" s="127">
        <v>163695247.85</v>
      </c>
      <c r="E87" s="127">
        <v>25640512.19</v>
      </c>
      <c r="F87" s="127">
        <v>13985681805.33</v>
      </c>
      <c r="H87" s="203">
        <f t="shared" si="3"/>
        <v>149244278.12792778</v>
      </c>
      <c r="I87" s="203">
        <f t="shared" si="4"/>
        <v>14313798.76210858</v>
      </c>
      <c r="J87" s="204">
        <f t="shared" si="5"/>
        <v>7729911003.766704</v>
      </c>
    </row>
    <row r="88" spans="2:10" ht="12.75">
      <c r="B88" s="201">
        <v>82</v>
      </c>
      <c r="C88" s="291">
        <v>45658</v>
      </c>
      <c r="D88" s="127">
        <v>162463570.88</v>
      </c>
      <c r="E88" s="127">
        <v>25349062.63</v>
      </c>
      <c r="F88" s="127">
        <v>13821986558.17</v>
      </c>
      <c r="H88" s="203">
        <f t="shared" si="3"/>
        <v>146886619.05722523</v>
      </c>
      <c r="I88" s="203">
        <f t="shared" si="4"/>
        <v>14042671.656842845</v>
      </c>
      <c r="J88" s="204">
        <f t="shared" si="5"/>
        <v>7583024384.709478</v>
      </c>
    </row>
    <row r="89" spans="2:10" ht="12.75">
      <c r="B89" s="201">
        <v>83</v>
      </c>
      <c r="C89" s="291">
        <v>45689</v>
      </c>
      <c r="D89" s="127">
        <v>161326909.3</v>
      </c>
      <c r="E89" s="127">
        <v>25057787.7</v>
      </c>
      <c r="F89" s="127">
        <v>13659522994.31</v>
      </c>
      <c r="H89" s="203">
        <f t="shared" si="3"/>
        <v>144468066.36394978</v>
      </c>
      <c r="I89" s="203">
        <f t="shared" si="4"/>
        <v>13775827.632222218</v>
      </c>
      <c r="J89" s="204">
        <f t="shared" si="5"/>
        <v>7438556318.345529</v>
      </c>
    </row>
    <row r="90" spans="2:10" ht="12.75">
      <c r="B90" s="201">
        <v>84</v>
      </c>
      <c r="C90" s="291">
        <v>45717</v>
      </c>
      <c r="D90" s="127">
        <v>160453256.8</v>
      </c>
      <c r="E90" s="127">
        <v>24776697.48</v>
      </c>
      <c r="F90" s="127">
        <v>13498196085.31</v>
      </c>
      <c r="H90" s="203">
        <f t="shared" si="3"/>
        <v>142133543.27942467</v>
      </c>
      <c r="I90" s="203">
        <f t="shared" si="4"/>
        <v>13513377.311661044</v>
      </c>
      <c r="J90" s="204">
        <f t="shared" si="5"/>
        <v>7296422775.066104</v>
      </c>
    </row>
    <row r="91" spans="2:10" ht="12.75">
      <c r="B91" s="201">
        <v>85</v>
      </c>
      <c r="C91" s="291">
        <v>45748</v>
      </c>
      <c r="D91" s="127">
        <v>159312770.03</v>
      </c>
      <c r="E91" s="127">
        <v>24490201.28</v>
      </c>
      <c r="F91" s="127">
        <v>13337742830.9</v>
      </c>
      <c r="H91" s="203">
        <f t="shared" si="3"/>
        <v>139971271.84438515</v>
      </c>
      <c r="I91" s="203">
        <f t="shared" si="4"/>
        <v>13255168.041370088</v>
      </c>
      <c r="J91" s="204">
        <f t="shared" si="5"/>
        <v>7156451503.221719</v>
      </c>
    </row>
    <row r="92" spans="2:10" ht="12.75">
      <c r="B92" s="201">
        <v>86</v>
      </c>
      <c r="C92" s="291">
        <v>45778</v>
      </c>
      <c r="D92" s="127">
        <v>158184836.3</v>
      </c>
      <c r="E92" s="127">
        <v>24206938.68</v>
      </c>
      <c r="F92" s="127">
        <v>13178430063.86</v>
      </c>
      <c r="H92" s="203">
        <f t="shared" si="3"/>
        <v>137694531.79557133</v>
      </c>
      <c r="I92" s="203">
        <f t="shared" si="4"/>
        <v>13000886.897519456</v>
      </c>
      <c r="J92" s="204">
        <f t="shared" si="5"/>
        <v>7018756971.426147</v>
      </c>
    </row>
    <row r="93" spans="2:10" ht="12.75">
      <c r="B93" s="201">
        <v>87</v>
      </c>
      <c r="C93" s="291">
        <v>45809</v>
      </c>
      <c r="D93" s="127">
        <v>157065161.25</v>
      </c>
      <c r="E93" s="127">
        <v>23929058.32</v>
      </c>
      <c r="F93" s="127">
        <v>13020245224.14</v>
      </c>
      <c r="H93" s="203">
        <f t="shared" si="3"/>
        <v>135454909.0681591</v>
      </c>
      <c r="I93" s="203">
        <f t="shared" si="4"/>
        <v>12750741.831424167</v>
      </c>
      <c r="J93" s="204">
        <f t="shared" si="5"/>
        <v>6883302062.357988</v>
      </c>
    </row>
    <row r="94" spans="2:10" ht="12.75">
      <c r="B94" s="201">
        <v>88</v>
      </c>
      <c r="C94" s="291">
        <v>45839</v>
      </c>
      <c r="D94" s="127">
        <v>155694972.69</v>
      </c>
      <c r="E94" s="127">
        <v>23649511.05</v>
      </c>
      <c r="F94" s="127">
        <v>12863180067.69</v>
      </c>
      <c r="H94" s="203">
        <f t="shared" si="3"/>
        <v>133249583.59744167</v>
      </c>
      <c r="I94" s="203">
        <f t="shared" si="4"/>
        <v>12504665.413283678</v>
      </c>
      <c r="J94" s="204">
        <f t="shared" si="5"/>
        <v>6750052478.760547</v>
      </c>
    </row>
    <row r="95" spans="2:10" ht="12.75">
      <c r="B95" s="201">
        <v>89</v>
      </c>
      <c r="C95" s="291">
        <v>45870</v>
      </c>
      <c r="D95" s="127">
        <v>154323085.98</v>
      </c>
      <c r="E95" s="127">
        <v>23370267.5</v>
      </c>
      <c r="F95" s="127">
        <v>12707485091.52</v>
      </c>
      <c r="H95" s="203">
        <f t="shared" si="3"/>
        <v>130943300.83431149</v>
      </c>
      <c r="I95" s="203">
        <f t="shared" si="4"/>
        <v>12262595.336414993</v>
      </c>
      <c r="J95" s="204">
        <f t="shared" si="5"/>
        <v>6619109177.926235</v>
      </c>
    </row>
    <row r="96" spans="2:10" ht="12.75">
      <c r="B96" s="201">
        <v>90</v>
      </c>
      <c r="C96" s="291">
        <v>45901</v>
      </c>
      <c r="D96" s="127">
        <v>153118143.12</v>
      </c>
      <c r="E96" s="127">
        <v>23099939.62</v>
      </c>
      <c r="F96" s="127">
        <v>12553162003.52</v>
      </c>
      <c r="H96" s="203">
        <f t="shared" si="3"/>
        <v>128668200.01202583</v>
      </c>
      <c r="I96" s="203">
        <f t="shared" si="4"/>
        <v>12024715.006565994</v>
      </c>
      <c r="J96" s="204">
        <f t="shared" si="5"/>
        <v>6490440977.914209</v>
      </c>
    </row>
    <row r="97" spans="2:10" ht="12.75">
      <c r="B97" s="201">
        <v>91</v>
      </c>
      <c r="C97" s="291">
        <v>45931</v>
      </c>
      <c r="D97" s="127">
        <v>151783909.78</v>
      </c>
      <c r="E97" s="127">
        <v>22826258.57</v>
      </c>
      <c r="F97" s="127">
        <v>12400043858.99</v>
      </c>
      <c r="H97" s="203">
        <f t="shared" si="3"/>
        <v>126510476.10799408</v>
      </c>
      <c r="I97" s="203">
        <f t="shared" si="4"/>
        <v>11790967.776544146</v>
      </c>
      <c r="J97" s="204">
        <f t="shared" si="5"/>
        <v>6363930501.806215</v>
      </c>
    </row>
    <row r="98" spans="2:10" ht="12.75">
      <c r="B98" s="201">
        <v>92</v>
      </c>
      <c r="C98" s="291">
        <v>45962</v>
      </c>
      <c r="D98" s="127">
        <v>150619434.79</v>
      </c>
      <c r="E98" s="127">
        <v>22555821.11</v>
      </c>
      <c r="F98" s="127">
        <v>12248259948.98</v>
      </c>
      <c r="H98" s="203">
        <f t="shared" si="3"/>
        <v>124316304.67417812</v>
      </c>
      <c r="I98" s="203">
        <f t="shared" si="4"/>
        <v>11561140.411614625</v>
      </c>
      <c r="J98" s="204">
        <f t="shared" si="5"/>
        <v>6239614197.132037</v>
      </c>
    </row>
    <row r="99" spans="2:10" ht="12.75">
      <c r="B99" s="201">
        <v>93</v>
      </c>
      <c r="C99" s="291">
        <v>45992</v>
      </c>
      <c r="D99" s="127">
        <v>149490884.58</v>
      </c>
      <c r="E99" s="127">
        <v>22289468.55</v>
      </c>
      <c r="F99" s="127">
        <v>12097640516.22</v>
      </c>
      <c r="H99" s="203">
        <f t="shared" si="3"/>
        <v>122238499.47548676</v>
      </c>
      <c r="I99" s="203">
        <f t="shared" si="4"/>
        <v>11335299.124789866</v>
      </c>
      <c r="J99" s="204">
        <f t="shared" si="5"/>
        <v>6117375697.65655</v>
      </c>
    </row>
    <row r="100" spans="2:10" ht="12.75">
      <c r="B100" s="201">
        <v>94</v>
      </c>
      <c r="C100" s="291">
        <v>46023</v>
      </c>
      <c r="D100" s="127">
        <v>148338721.46</v>
      </c>
      <c r="E100" s="127">
        <v>22022910.98</v>
      </c>
      <c r="F100" s="127">
        <v>11948149636</v>
      </c>
      <c r="H100" s="203">
        <f t="shared" si="3"/>
        <v>120206981.81959152</v>
      </c>
      <c r="I100" s="203">
        <f t="shared" si="4"/>
        <v>11113232.517409401</v>
      </c>
      <c r="J100" s="204">
        <f t="shared" si="5"/>
        <v>5997168715.836959</v>
      </c>
    </row>
    <row r="101" spans="2:10" ht="12.75">
      <c r="B101" s="201">
        <v>95</v>
      </c>
      <c r="C101" s="291">
        <v>46054</v>
      </c>
      <c r="D101" s="127">
        <v>147344319.63</v>
      </c>
      <c r="E101" s="127">
        <v>21756565.53</v>
      </c>
      <c r="F101" s="127">
        <v>11799810910.66</v>
      </c>
      <c r="H101" s="203">
        <f t="shared" si="3"/>
        <v>118191225.04041386</v>
      </c>
      <c r="I101" s="203">
        <f t="shared" si="4"/>
        <v>10894856.500437142</v>
      </c>
      <c r="J101" s="204">
        <f t="shared" si="5"/>
        <v>5878977490.796545</v>
      </c>
    </row>
    <row r="102" spans="2:10" ht="12.75">
      <c r="B102" s="201">
        <v>96</v>
      </c>
      <c r="C102" s="291">
        <v>46082</v>
      </c>
      <c r="D102" s="127">
        <v>146435930.63</v>
      </c>
      <c r="E102" s="127">
        <v>21497061.25</v>
      </c>
      <c r="F102" s="127">
        <v>11652466590.8</v>
      </c>
      <c r="H102" s="203">
        <f t="shared" si="3"/>
        <v>116280936.95085907</v>
      </c>
      <c r="I102" s="203">
        <f t="shared" si="4"/>
        <v>10680142.441613724</v>
      </c>
      <c r="J102" s="204">
        <f t="shared" si="5"/>
        <v>5762696553.845686</v>
      </c>
    </row>
    <row r="103" spans="2:10" ht="12.75">
      <c r="B103" s="201">
        <v>97</v>
      </c>
      <c r="C103" s="291">
        <v>46113</v>
      </c>
      <c r="D103" s="127">
        <v>145551020.86</v>
      </c>
      <c r="E103" s="127">
        <v>21235198.94</v>
      </c>
      <c r="F103" s="127">
        <v>11506030661.27</v>
      </c>
      <c r="H103" s="203">
        <f t="shared" si="3"/>
        <v>114438272.35289669</v>
      </c>
      <c r="I103" s="203">
        <f t="shared" si="4"/>
        <v>10468898.73948633</v>
      </c>
      <c r="J103" s="204">
        <f t="shared" si="5"/>
        <v>5648258281.492789</v>
      </c>
    </row>
    <row r="104" spans="2:10" ht="12.75">
      <c r="B104" s="201">
        <v>98</v>
      </c>
      <c r="C104" s="291">
        <v>46143</v>
      </c>
      <c r="D104" s="127">
        <v>144731936.46</v>
      </c>
      <c r="E104" s="127">
        <v>20975618.71</v>
      </c>
      <c r="F104" s="127">
        <v>11360479638.69</v>
      </c>
      <c r="H104" s="203">
        <f t="shared" si="3"/>
        <v>112631216.40303326</v>
      </c>
      <c r="I104" s="203">
        <f t="shared" si="4"/>
        <v>10261002.5447119</v>
      </c>
      <c r="J104" s="204">
        <f t="shared" si="5"/>
        <v>5535627065.089756</v>
      </c>
    </row>
    <row r="105" spans="2:10" ht="12.75">
      <c r="B105" s="201">
        <v>99</v>
      </c>
      <c r="C105" s="291">
        <v>46174</v>
      </c>
      <c r="D105" s="127">
        <v>143772835.4</v>
      </c>
      <c r="E105" s="127">
        <v>20718708.56</v>
      </c>
      <c r="F105" s="127">
        <v>11215747703.85</v>
      </c>
      <c r="H105" s="203">
        <f t="shared" si="3"/>
        <v>110879627.05024052</v>
      </c>
      <c r="I105" s="203">
        <f t="shared" si="4"/>
        <v>10056389.16824639</v>
      </c>
      <c r="J105" s="204">
        <f t="shared" si="5"/>
        <v>5424747438.0395155</v>
      </c>
    </row>
    <row r="106" spans="2:10" ht="12.75">
      <c r="B106" s="201">
        <v>100</v>
      </c>
      <c r="C106" s="291">
        <v>46204</v>
      </c>
      <c r="D106" s="127">
        <v>142546300.11</v>
      </c>
      <c r="E106" s="127">
        <v>20462597.52</v>
      </c>
      <c r="F106" s="127">
        <v>11071974864.44</v>
      </c>
      <c r="H106" s="203">
        <f t="shared" si="3"/>
        <v>109083472.3357706</v>
      </c>
      <c r="I106" s="203">
        <f t="shared" si="4"/>
        <v>9854957.845771788</v>
      </c>
      <c r="J106" s="204">
        <f t="shared" si="5"/>
        <v>5315663965.703745</v>
      </c>
    </row>
    <row r="107" spans="2:10" ht="12.75">
      <c r="B107" s="201">
        <v>101</v>
      </c>
      <c r="C107" s="291">
        <v>46235</v>
      </c>
      <c r="D107" s="127">
        <v>141477009.18</v>
      </c>
      <c r="E107" s="127">
        <v>20206610.37</v>
      </c>
      <c r="F107" s="127">
        <v>10929428563.04</v>
      </c>
      <c r="H107" s="203">
        <f t="shared" si="3"/>
        <v>107183747.24258709</v>
      </c>
      <c r="I107" s="203">
        <f t="shared" si="4"/>
        <v>9656789.537695136</v>
      </c>
      <c r="J107" s="204">
        <f t="shared" si="5"/>
        <v>5208480218.461158</v>
      </c>
    </row>
    <row r="108" spans="2:10" ht="12.75">
      <c r="B108" s="201">
        <v>102</v>
      </c>
      <c r="C108" s="291">
        <v>46266</v>
      </c>
      <c r="D108" s="127">
        <v>140496038.35</v>
      </c>
      <c r="E108" s="127">
        <v>19956622.86</v>
      </c>
      <c r="F108" s="127">
        <v>10787951556.4</v>
      </c>
      <c r="H108" s="203">
        <f t="shared" si="3"/>
        <v>105384828.39417076</v>
      </c>
      <c r="I108" s="203">
        <f t="shared" si="4"/>
        <v>9462072.396871103</v>
      </c>
      <c r="J108" s="204">
        <f t="shared" si="5"/>
        <v>5103095390.066987</v>
      </c>
    </row>
    <row r="109" spans="2:10" ht="12.75">
      <c r="B109" s="201">
        <v>103</v>
      </c>
      <c r="C109" s="291">
        <v>46296</v>
      </c>
      <c r="D109" s="127">
        <v>139367159.13</v>
      </c>
      <c r="E109" s="127">
        <v>19705508.71</v>
      </c>
      <c r="F109" s="127">
        <v>10647455517.59</v>
      </c>
      <c r="H109" s="203">
        <f t="shared" si="3"/>
        <v>103651841.0104208</v>
      </c>
      <c r="I109" s="203">
        <f t="shared" si="4"/>
        <v>9270623.291955026</v>
      </c>
      <c r="J109" s="204">
        <f t="shared" si="5"/>
        <v>4999443549.056566</v>
      </c>
    </row>
    <row r="110" spans="2:10" ht="12.75">
      <c r="B110" s="201">
        <v>104</v>
      </c>
      <c r="C110" s="291">
        <v>46327</v>
      </c>
      <c r="D110" s="127">
        <v>138449846.66</v>
      </c>
      <c r="E110" s="127">
        <v>19456579.15</v>
      </c>
      <c r="F110" s="127">
        <v>10508088354.66</v>
      </c>
      <c r="H110" s="203">
        <f t="shared" si="3"/>
        <v>101873165.86813354</v>
      </c>
      <c r="I110" s="203">
        <f t="shared" si="4"/>
        <v>9082322.447452763</v>
      </c>
      <c r="J110" s="204">
        <f t="shared" si="5"/>
        <v>4897570383.188433</v>
      </c>
    </row>
    <row r="111" spans="2:10" ht="12.75">
      <c r="B111" s="201">
        <v>105</v>
      </c>
      <c r="C111" s="291">
        <v>46357</v>
      </c>
      <c r="D111" s="127">
        <v>137314706.35</v>
      </c>
      <c r="E111" s="127">
        <v>19209989.14</v>
      </c>
      <c r="F111" s="127">
        <v>10369638509.52</v>
      </c>
      <c r="H111" s="203">
        <f t="shared" si="3"/>
        <v>100216866.66104603</v>
      </c>
      <c r="I111" s="203">
        <f t="shared" si="4"/>
        <v>8897252.862792319</v>
      </c>
      <c r="J111" s="204">
        <f t="shared" si="5"/>
        <v>4797353516.527387</v>
      </c>
    </row>
    <row r="112" spans="2:10" ht="12.75">
      <c r="B112" s="201">
        <v>106</v>
      </c>
      <c r="C112" s="291">
        <v>46388</v>
      </c>
      <c r="D112" s="127">
        <v>136165486.33</v>
      </c>
      <c r="E112" s="127">
        <v>18965032.05</v>
      </c>
      <c r="F112" s="127">
        <v>10232323806.97</v>
      </c>
      <c r="H112" s="203">
        <f t="shared" si="3"/>
        <v>98482578.39257908</v>
      </c>
      <c r="I112" s="203">
        <f t="shared" si="4"/>
        <v>8715192.22169142</v>
      </c>
      <c r="J112" s="204">
        <f t="shared" si="5"/>
        <v>4698870938.134808</v>
      </c>
    </row>
    <row r="113" spans="2:10" ht="12.75">
      <c r="B113" s="201">
        <v>107</v>
      </c>
      <c r="C113" s="291">
        <v>46419</v>
      </c>
      <c r="D113" s="127">
        <v>135201940.12</v>
      </c>
      <c r="E113" s="127">
        <v>18719903.31</v>
      </c>
      <c r="F113" s="127">
        <v>10096158317.64</v>
      </c>
      <c r="H113" s="203">
        <f t="shared" si="3"/>
        <v>96765874.04283714</v>
      </c>
      <c r="I113" s="203">
        <f t="shared" si="4"/>
        <v>8536282.204278233</v>
      </c>
      <c r="J113" s="204">
        <f t="shared" si="5"/>
        <v>4602105064.09197</v>
      </c>
    </row>
    <row r="114" spans="2:10" ht="12.75">
      <c r="B114" s="201">
        <v>108</v>
      </c>
      <c r="C114" s="291">
        <v>46447</v>
      </c>
      <c r="D114" s="127">
        <v>134320431.93</v>
      </c>
      <c r="E114" s="127">
        <v>18479940.59</v>
      </c>
      <c r="F114" s="127">
        <v>9960956381.98</v>
      </c>
      <c r="H114" s="203">
        <f t="shared" si="3"/>
        <v>95157024.97954369</v>
      </c>
      <c r="I114" s="203">
        <f t="shared" si="4"/>
        <v>8360490.866433746</v>
      </c>
      <c r="J114" s="204">
        <f t="shared" si="5"/>
        <v>4506948039.112427</v>
      </c>
    </row>
    <row r="115" spans="2:10" ht="12.75">
      <c r="B115" s="201">
        <v>109</v>
      </c>
      <c r="C115" s="291">
        <v>46478</v>
      </c>
      <c r="D115" s="127">
        <v>133436058.05</v>
      </c>
      <c r="E115" s="127">
        <v>18239269.92</v>
      </c>
      <c r="F115" s="127">
        <v>9826635953.31</v>
      </c>
      <c r="H115" s="203">
        <f t="shared" si="3"/>
        <v>93606728.11417389</v>
      </c>
      <c r="I115" s="203">
        <f t="shared" si="4"/>
        <v>8187622.271054242</v>
      </c>
      <c r="J115" s="204">
        <f t="shared" si="5"/>
        <v>4413341310.998253</v>
      </c>
    </row>
    <row r="116" spans="2:10" ht="12.75">
      <c r="B116" s="201">
        <v>110</v>
      </c>
      <c r="C116" s="291">
        <v>46508</v>
      </c>
      <c r="D116" s="127">
        <v>132593387.03</v>
      </c>
      <c r="E116" s="127">
        <v>18000053.27</v>
      </c>
      <c r="F116" s="127">
        <v>9693199892.88</v>
      </c>
      <c r="H116" s="203">
        <f t="shared" si="3"/>
        <v>92075786.1805706</v>
      </c>
      <c r="I116" s="203">
        <f t="shared" si="4"/>
        <v>8017570.048313492</v>
      </c>
      <c r="J116" s="204">
        <f t="shared" si="5"/>
        <v>4321265524.817682</v>
      </c>
    </row>
    <row r="117" spans="2:10" ht="12.75">
      <c r="B117" s="201">
        <v>111</v>
      </c>
      <c r="C117" s="291">
        <v>46539</v>
      </c>
      <c r="D117" s="127">
        <v>131693076.08</v>
      </c>
      <c r="E117" s="127">
        <v>17763044.46</v>
      </c>
      <c r="F117" s="127">
        <v>9560606502.43</v>
      </c>
      <c r="H117" s="203">
        <f t="shared" si="3"/>
        <v>90583713.23001051</v>
      </c>
      <c r="I117" s="203">
        <f t="shared" si="4"/>
        <v>7850299.036752122</v>
      </c>
      <c r="J117" s="204">
        <f t="shared" si="5"/>
        <v>4230681811.5876718</v>
      </c>
    </row>
    <row r="118" spans="2:10" ht="12.75">
      <c r="B118" s="201">
        <v>112</v>
      </c>
      <c r="C118" s="291">
        <v>46569</v>
      </c>
      <c r="D118" s="127">
        <v>130553370.84</v>
      </c>
      <c r="E118" s="127">
        <v>17527320.69</v>
      </c>
      <c r="F118" s="127">
        <v>9428913424.28</v>
      </c>
      <c r="H118" s="203">
        <f t="shared" si="3"/>
        <v>89086089.91679049</v>
      </c>
      <c r="I118" s="203">
        <f t="shared" si="4"/>
        <v>7685738.62438427</v>
      </c>
      <c r="J118" s="204">
        <f t="shared" si="5"/>
        <v>4141595721.6708813</v>
      </c>
    </row>
    <row r="119" spans="2:10" ht="12.75">
      <c r="B119" s="201">
        <v>113</v>
      </c>
      <c r="C119" s="291">
        <v>46600</v>
      </c>
      <c r="D119" s="127">
        <v>129568307.77</v>
      </c>
      <c r="E119" s="127">
        <v>17291511.26</v>
      </c>
      <c r="F119" s="127">
        <v>9298360055.22</v>
      </c>
      <c r="H119" s="203">
        <f t="shared" si="3"/>
        <v>87504188.0894556</v>
      </c>
      <c r="I119" s="203">
        <f t="shared" si="4"/>
        <v>7523898.894368768</v>
      </c>
      <c r="J119" s="204">
        <f t="shared" si="5"/>
        <v>4054091533.5814257</v>
      </c>
    </row>
    <row r="120" spans="2:10" ht="12.75">
      <c r="B120" s="201">
        <v>114</v>
      </c>
      <c r="C120" s="291">
        <v>46631</v>
      </c>
      <c r="D120" s="127">
        <v>128610615.09</v>
      </c>
      <c r="E120" s="127">
        <v>17060713.48</v>
      </c>
      <c r="F120" s="127">
        <v>9168791750.52</v>
      </c>
      <c r="H120" s="203">
        <f t="shared" si="3"/>
        <v>86011387.76932812</v>
      </c>
      <c r="I120" s="203">
        <f t="shared" si="4"/>
        <v>7364932.952672924</v>
      </c>
      <c r="J120" s="204">
        <f t="shared" si="5"/>
        <v>3968080145.8120975</v>
      </c>
    </row>
    <row r="121" spans="2:10" ht="12.75">
      <c r="B121" s="201">
        <v>115</v>
      </c>
      <c r="C121" s="291">
        <v>46661</v>
      </c>
      <c r="D121" s="127">
        <v>127588976.22</v>
      </c>
      <c r="E121" s="127">
        <v>16829548.43</v>
      </c>
      <c r="F121" s="127">
        <v>9040181132.81</v>
      </c>
      <c r="H121" s="203">
        <f t="shared" si="3"/>
        <v>84550771.594769</v>
      </c>
      <c r="I121" s="203">
        <f t="shared" si="4"/>
        <v>7208678.9315586435</v>
      </c>
      <c r="J121" s="204">
        <f t="shared" si="5"/>
        <v>3883529374.2173285</v>
      </c>
    </row>
    <row r="122" spans="2:10" ht="12.75">
      <c r="B122" s="201">
        <v>116</v>
      </c>
      <c r="C122" s="291">
        <v>46692</v>
      </c>
      <c r="D122" s="127">
        <v>126721214.75</v>
      </c>
      <c r="E122" s="127">
        <v>16600032.21</v>
      </c>
      <c r="F122" s="127">
        <v>8912592155.59</v>
      </c>
      <c r="H122" s="203">
        <f t="shared" si="3"/>
        <v>83082804.02632809</v>
      </c>
      <c r="I122" s="203">
        <f t="shared" si="4"/>
        <v>7055078.363161481</v>
      </c>
      <c r="J122" s="204">
        <f t="shared" si="5"/>
        <v>3800446570.1910005</v>
      </c>
    </row>
    <row r="123" spans="2:10" ht="12.75">
      <c r="B123" s="201">
        <v>117</v>
      </c>
      <c r="C123" s="291">
        <v>46722</v>
      </c>
      <c r="D123" s="127">
        <v>125776313.87</v>
      </c>
      <c r="E123" s="127">
        <v>16372810.95</v>
      </c>
      <c r="F123" s="127">
        <v>8785870942.76</v>
      </c>
      <c r="H123" s="203">
        <f t="shared" si="3"/>
        <v>81700253.10759974</v>
      </c>
      <c r="I123" s="203">
        <f t="shared" si="4"/>
        <v>6904144.602513651</v>
      </c>
      <c r="J123" s="204">
        <f t="shared" si="5"/>
        <v>3718746317.0834007</v>
      </c>
    </row>
    <row r="124" spans="2:10" ht="12.75">
      <c r="B124" s="201">
        <v>118</v>
      </c>
      <c r="C124" s="291">
        <v>46753</v>
      </c>
      <c r="D124" s="127">
        <v>124931898.47</v>
      </c>
      <c r="E124" s="127">
        <v>16146981.03</v>
      </c>
      <c r="F124" s="127">
        <v>8660094628.58</v>
      </c>
      <c r="H124" s="203">
        <f t="shared" si="3"/>
        <v>80303895.32602978</v>
      </c>
      <c r="I124" s="203">
        <f t="shared" si="4"/>
        <v>6755722.476034845</v>
      </c>
      <c r="J124" s="204">
        <f t="shared" si="5"/>
        <v>3638442421.757371</v>
      </c>
    </row>
    <row r="125" spans="2:10" ht="12.75">
      <c r="B125" s="201">
        <v>119</v>
      </c>
      <c r="C125" s="291">
        <v>46784</v>
      </c>
      <c r="D125" s="127">
        <v>124036435.77</v>
      </c>
      <c r="E125" s="127">
        <v>15920869.4</v>
      </c>
      <c r="F125" s="127">
        <v>8535162728.22</v>
      </c>
      <c r="H125" s="203">
        <f t="shared" si="3"/>
        <v>78968542.19106436</v>
      </c>
      <c r="I125" s="203">
        <f t="shared" si="4"/>
        <v>6609837.066192557</v>
      </c>
      <c r="J125" s="204">
        <f t="shared" si="5"/>
        <v>3559473879.5663066</v>
      </c>
    </row>
    <row r="126" spans="2:10" ht="12.75">
      <c r="B126" s="201">
        <v>120</v>
      </c>
      <c r="C126" s="291">
        <v>46813</v>
      </c>
      <c r="D126" s="127">
        <v>123236902.91</v>
      </c>
      <c r="E126" s="127">
        <v>15699201.2</v>
      </c>
      <c r="F126" s="127">
        <v>8411126294.35</v>
      </c>
      <c r="H126" s="203">
        <f t="shared" si="3"/>
        <v>77629998.35470152</v>
      </c>
      <c r="I126" s="203">
        <f t="shared" si="4"/>
        <v>6466377.547878791</v>
      </c>
      <c r="J126" s="204">
        <f t="shared" si="5"/>
        <v>3481843881.211605</v>
      </c>
    </row>
    <row r="127" spans="2:10" ht="12.75">
      <c r="B127" s="201">
        <v>121</v>
      </c>
      <c r="C127" s="291">
        <v>46844</v>
      </c>
      <c r="D127" s="127">
        <v>122364223.85</v>
      </c>
      <c r="E127" s="127">
        <v>15477128.45</v>
      </c>
      <c r="F127" s="127">
        <v>8287889393.71</v>
      </c>
      <c r="H127" s="203">
        <f t="shared" si="3"/>
        <v>76349073.20282745</v>
      </c>
      <c r="I127" s="203">
        <f t="shared" si="4"/>
        <v>6325349.717534415</v>
      </c>
      <c r="J127" s="204">
        <f t="shared" si="5"/>
        <v>3405494808.0087776</v>
      </c>
    </row>
    <row r="128" spans="2:10" ht="12.75">
      <c r="B128" s="201">
        <v>122</v>
      </c>
      <c r="C128" s="205">
        <v>46874</v>
      </c>
      <c r="D128" s="206">
        <v>121563511.95</v>
      </c>
      <c r="E128" s="206">
        <v>15256543.68</v>
      </c>
      <c r="F128" s="206">
        <v>8165525171.86</v>
      </c>
      <c r="H128" s="203">
        <f t="shared" si="3"/>
        <v>75055424.91099405</v>
      </c>
      <c r="I128" s="203">
        <f t="shared" si="4"/>
        <v>6186648.901215945</v>
      </c>
      <c r="J128" s="204">
        <f t="shared" si="5"/>
        <v>3330439383.0977836</v>
      </c>
    </row>
    <row r="129" spans="2:10" ht="12.75">
      <c r="B129" s="201">
        <v>123</v>
      </c>
      <c r="C129" s="205">
        <v>46905</v>
      </c>
      <c r="D129" s="206">
        <v>120537702.28</v>
      </c>
      <c r="E129" s="206">
        <v>15038194.2</v>
      </c>
      <c r="F129" s="206">
        <v>8043961657.76</v>
      </c>
      <c r="H129" s="203">
        <f t="shared" si="3"/>
        <v>73808484.96680164</v>
      </c>
      <c r="I129" s="203">
        <f t="shared" si="4"/>
        <v>6050298.212627641</v>
      </c>
      <c r="J129" s="204">
        <f t="shared" si="5"/>
        <v>3256630898.130982</v>
      </c>
    </row>
    <row r="130" spans="2:10" ht="12.75">
      <c r="B130" s="201">
        <v>124</v>
      </c>
      <c r="C130" s="205">
        <v>46935</v>
      </c>
      <c r="D130" s="206">
        <v>119481641.73</v>
      </c>
      <c r="E130" s="206">
        <v>14821242.54</v>
      </c>
      <c r="F130" s="206">
        <v>7923423957.64</v>
      </c>
      <c r="H130" s="203">
        <f t="shared" si="3"/>
        <v>72487799.53983784</v>
      </c>
      <c r="I130" s="203">
        <f t="shared" si="4"/>
        <v>5916212.7982712835</v>
      </c>
      <c r="J130" s="204">
        <f t="shared" si="5"/>
        <v>3184143098.591144</v>
      </c>
    </row>
    <row r="131" spans="2:10" ht="12.75">
      <c r="B131" s="201">
        <v>125</v>
      </c>
      <c r="C131" s="205">
        <v>46966</v>
      </c>
      <c r="D131" s="206">
        <v>118473953.51</v>
      </c>
      <c r="E131" s="206">
        <v>14604849.96</v>
      </c>
      <c r="F131" s="206">
        <v>7803942319.46</v>
      </c>
      <c r="H131" s="203">
        <f t="shared" si="3"/>
        <v>71173572.4560008</v>
      </c>
      <c r="I131" s="203">
        <f t="shared" si="4"/>
        <v>5784526.629107245</v>
      </c>
      <c r="J131" s="204">
        <f t="shared" si="5"/>
        <v>3112969526.1351433</v>
      </c>
    </row>
    <row r="132" spans="2:10" ht="12.75">
      <c r="B132" s="201">
        <v>126</v>
      </c>
      <c r="C132" s="205">
        <v>46997</v>
      </c>
      <c r="D132" s="206">
        <v>117498825.62</v>
      </c>
      <c r="E132" s="206">
        <v>14392641.79</v>
      </c>
      <c r="F132" s="206">
        <v>7685468364.3</v>
      </c>
      <c r="H132" s="203">
        <f t="shared" si="3"/>
        <v>69897068.49417305</v>
      </c>
      <c r="I132" s="203">
        <f t="shared" si="4"/>
        <v>5655227.972478844</v>
      </c>
      <c r="J132" s="204">
        <f t="shared" si="5"/>
        <v>3043072457.64097</v>
      </c>
    </row>
    <row r="133" spans="2:10" ht="12.75">
      <c r="B133" s="201">
        <v>127</v>
      </c>
      <c r="C133" s="205">
        <v>47027</v>
      </c>
      <c r="D133" s="206">
        <v>116396405.61</v>
      </c>
      <c r="E133" s="206">
        <v>14180368.82</v>
      </c>
      <c r="F133" s="206">
        <v>7567969542.66</v>
      </c>
      <c r="H133" s="203">
        <f t="shared" si="3"/>
        <v>68651274.92478132</v>
      </c>
      <c r="I133" s="203">
        <f t="shared" si="4"/>
        <v>5528248.298047762</v>
      </c>
      <c r="J133" s="204">
        <f t="shared" si="5"/>
        <v>2974421182.716189</v>
      </c>
    </row>
    <row r="134" spans="2:10" ht="12.75">
      <c r="B134" s="201">
        <v>128</v>
      </c>
      <c r="C134" s="205">
        <v>47058</v>
      </c>
      <c r="D134" s="206">
        <v>115442877.74</v>
      </c>
      <c r="E134" s="206">
        <v>13970037.75</v>
      </c>
      <c r="F134" s="206">
        <v>7451573139.04</v>
      </c>
      <c r="H134" s="203">
        <f t="shared" si="3"/>
        <v>67373241.81087494</v>
      </c>
      <c r="I134" s="203">
        <f t="shared" si="4"/>
        <v>5403531.815267743</v>
      </c>
      <c r="J134" s="204">
        <f t="shared" si="5"/>
        <v>2907047940.905314</v>
      </c>
    </row>
    <row r="135" spans="2:10" ht="12.75">
      <c r="B135" s="201">
        <v>129</v>
      </c>
      <c r="C135" s="205">
        <v>47088</v>
      </c>
      <c r="D135" s="206">
        <v>114385093.77</v>
      </c>
      <c r="E135" s="206">
        <v>13762089.92</v>
      </c>
      <c r="F135" s="206">
        <v>7336130258.43</v>
      </c>
      <c r="H135" s="203">
        <f t="shared" si="3"/>
        <v>66171174.70432186</v>
      </c>
      <c r="I135" s="203">
        <f t="shared" si="4"/>
        <v>5281137.092644653</v>
      </c>
      <c r="J135" s="204">
        <f t="shared" si="5"/>
        <v>2840876766.200992</v>
      </c>
    </row>
    <row r="136" spans="2:10" ht="12.75">
      <c r="B136" s="201">
        <v>130</v>
      </c>
      <c r="C136" s="205">
        <v>47119</v>
      </c>
      <c r="D136" s="206">
        <v>113494133.06</v>
      </c>
      <c r="E136" s="206">
        <v>13555258.14</v>
      </c>
      <c r="F136" s="206">
        <v>7221745162.63</v>
      </c>
      <c r="H136" s="203">
        <f t="shared" si="3"/>
        <v>64945836.693455696</v>
      </c>
      <c r="I136" s="203">
        <f t="shared" si="4"/>
        <v>5160926.125265135</v>
      </c>
      <c r="J136" s="204">
        <f t="shared" si="5"/>
        <v>2775930929.5075364</v>
      </c>
    </row>
    <row r="137" spans="2:10" ht="12.75">
      <c r="B137" s="201">
        <v>131</v>
      </c>
      <c r="C137" s="205">
        <v>47150</v>
      </c>
      <c r="D137" s="206">
        <v>112682703.47</v>
      </c>
      <c r="E137" s="206">
        <v>13348956.71</v>
      </c>
      <c r="F137" s="206">
        <v>7108251030.53</v>
      </c>
      <c r="H137" s="203">
        <f aca="true" t="shared" si="6" ref="H137:H200">IF(ISERROR(J136-J137),0,J136-J137)</f>
        <v>63801639.5199337</v>
      </c>
      <c r="I137" s="203">
        <f aca="true" t="shared" si="7" ref="I137:I200">IF(ISERROR(J136*$L$3/12),0,J136*$L$3/12)</f>
        <v>5042941.188605358</v>
      </c>
      <c r="J137" s="204">
        <f aca="true" t="shared" si="8" ref="J137:J200">IF(ISERROR(J136*(1-$B$3)^(1/12)*F137/F136),0,J136*(1-$B$3)^(1/12)*F137/F136)</f>
        <v>2712129289.9876027</v>
      </c>
    </row>
    <row r="138" spans="2:10" ht="12.75">
      <c r="B138" s="201">
        <v>132</v>
      </c>
      <c r="C138" s="205">
        <v>47178</v>
      </c>
      <c r="D138" s="206">
        <v>111922252.99</v>
      </c>
      <c r="E138" s="206">
        <v>13146153.34</v>
      </c>
      <c r="F138" s="206">
        <v>6995568322.32</v>
      </c>
      <c r="H138" s="203">
        <f t="shared" si="6"/>
        <v>62703433.49151468</v>
      </c>
      <c r="I138" s="203">
        <f t="shared" si="7"/>
        <v>4927034.876810811</v>
      </c>
      <c r="J138" s="204">
        <f t="shared" si="8"/>
        <v>2649425856.496088</v>
      </c>
    </row>
    <row r="139" spans="2:10" ht="12.75">
      <c r="B139" s="201">
        <v>133</v>
      </c>
      <c r="C139" s="205">
        <v>47209</v>
      </c>
      <c r="D139" s="206">
        <v>111054584.5</v>
      </c>
      <c r="E139" s="206">
        <v>12943009.85</v>
      </c>
      <c r="F139" s="206">
        <v>6883646071.67</v>
      </c>
      <c r="H139" s="203">
        <f t="shared" si="6"/>
        <v>61639396.64563751</v>
      </c>
      <c r="I139" s="203">
        <f t="shared" si="7"/>
        <v>4813123.6393012265</v>
      </c>
      <c r="J139" s="204">
        <f t="shared" si="8"/>
        <v>2587786459.8504505</v>
      </c>
    </row>
    <row r="140" spans="2:10" ht="12.75">
      <c r="B140" s="201">
        <v>134</v>
      </c>
      <c r="C140" s="205">
        <v>47239</v>
      </c>
      <c r="D140" s="206">
        <v>110271381.22</v>
      </c>
      <c r="E140" s="206">
        <v>12741358.61</v>
      </c>
      <c r="F140" s="206">
        <v>6772591489.01</v>
      </c>
      <c r="H140" s="203">
        <f t="shared" si="6"/>
        <v>60549759.821352005</v>
      </c>
      <c r="I140" s="203">
        <f t="shared" si="7"/>
        <v>4701145.402061651</v>
      </c>
      <c r="J140" s="204">
        <f t="shared" si="8"/>
        <v>2527236700.0290985</v>
      </c>
    </row>
    <row r="141" spans="2:10" ht="12.75">
      <c r="B141" s="201">
        <v>135</v>
      </c>
      <c r="C141" s="205">
        <v>47270</v>
      </c>
      <c r="D141" s="206">
        <v>109393860.6</v>
      </c>
      <c r="E141" s="206">
        <v>12541877.95</v>
      </c>
      <c r="F141" s="206">
        <v>6662320105.75</v>
      </c>
      <c r="H141" s="203">
        <f t="shared" si="6"/>
        <v>59506532.46843243</v>
      </c>
      <c r="I141" s="203">
        <f t="shared" si="7"/>
        <v>4591146.671719529</v>
      </c>
      <c r="J141" s="204">
        <f t="shared" si="8"/>
        <v>2467730167.560666</v>
      </c>
    </row>
    <row r="142" spans="2:10" ht="12.75">
      <c r="B142" s="201">
        <v>136</v>
      </c>
      <c r="C142" s="205">
        <v>47300</v>
      </c>
      <c r="D142" s="206">
        <v>108326701.87</v>
      </c>
      <c r="E142" s="206">
        <v>12343100.8</v>
      </c>
      <c r="F142" s="206">
        <v>6552926243.35</v>
      </c>
      <c r="H142" s="203">
        <f t="shared" si="6"/>
        <v>58442873.87602997</v>
      </c>
      <c r="I142" s="203">
        <f t="shared" si="7"/>
        <v>4483043.137735209</v>
      </c>
      <c r="J142" s="204">
        <f t="shared" si="8"/>
        <v>2409287293.684636</v>
      </c>
    </row>
    <row r="143" spans="2:10" ht="12.75">
      <c r="B143" s="201">
        <v>137</v>
      </c>
      <c r="C143" s="205">
        <v>47331</v>
      </c>
      <c r="D143" s="206">
        <v>107300722.3</v>
      </c>
      <c r="E143" s="206">
        <v>12145467.86</v>
      </c>
      <c r="F143" s="206">
        <v>6444599544.84</v>
      </c>
      <c r="H143" s="203">
        <f t="shared" si="6"/>
        <v>57324851.316455364</v>
      </c>
      <c r="I143" s="203">
        <f t="shared" si="7"/>
        <v>4376871.916860422</v>
      </c>
      <c r="J143" s="204">
        <f t="shared" si="8"/>
        <v>2351962442.3681808</v>
      </c>
    </row>
    <row r="144" spans="2:10" ht="12.75">
      <c r="B144" s="201">
        <v>138</v>
      </c>
      <c r="C144" s="205">
        <v>47362</v>
      </c>
      <c r="D144" s="206">
        <v>106261903.82</v>
      </c>
      <c r="E144" s="206">
        <v>11951528.81</v>
      </c>
      <c r="F144" s="206">
        <v>6337298821.45</v>
      </c>
      <c r="H144" s="203">
        <f t="shared" si="6"/>
        <v>56237950.42258644</v>
      </c>
      <c r="I144" s="203">
        <f t="shared" si="7"/>
        <v>4272731.770302195</v>
      </c>
      <c r="J144" s="204">
        <f t="shared" si="8"/>
        <v>2295724491.9455943</v>
      </c>
    </row>
    <row r="145" spans="2:10" ht="12.75">
      <c r="B145" s="201">
        <v>139</v>
      </c>
      <c r="C145" s="205">
        <v>47392</v>
      </c>
      <c r="D145" s="206">
        <v>105171643.01</v>
      </c>
      <c r="E145" s="206">
        <v>11757959.38</v>
      </c>
      <c r="F145" s="206">
        <v>6231036917.43</v>
      </c>
      <c r="H145" s="203">
        <f t="shared" si="6"/>
        <v>55162101.689983845</v>
      </c>
      <c r="I145" s="203">
        <f t="shared" si="7"/>
        <v>4170566.1603678297</v>
      </c>
      <c r="J145" s="204">
        <f t="shared" si="8"/>
        <v>2240562390.2556105</v>
      </c>
    </row>
    <row r="146" spans="2:10" ht="12.75">
      <c r="B146" s="201">
        <v>140</v>
      </c>
      <c r="C146" s="205">
        <v>47423</v>
      </c>
      <c r="D146" s="206">
        <v>104208761.74</v>
      </c>
      <c r="E146" s="206">
        <v>11566118.51</v>
      </c>
      <c r="F146" s="206">
        <v>6125865270.55</v>
      </c>
      <c r="H146" s="203">
        <f t="shared" si="6"/>
        <v>54083474.08324194</v>
      </c>
      <c r="I146" s="203">
        <f t="shared" si="7"/>
        <v>4070355.0089643593</v>
      </c>
      <c r="J146" s="204">
        <f t="shared" si="8"/>
        <v>2186478916.1723685</v>
      </c>
    </row>
    <row r="147" spans="2:10" ht="12.75">
      <c r="B147" s="201">
        <v>141</v>
      </c>
      <c r="C147" s="205">
        <v>47453</v>
      </c>
      <c r="D147" s="206">
        <v>103099502.87</v>
      </c>
      <c r="E147" s="206">
        <v>11377054.57</v>
      </c>
      <c r="F147" s="206">
        <v>6021656511.47</v>
      </c>
      <c r="H147" s="203">
        <f t="shared" si="6"/>
        <v>53065767.6667254</v>
      </c>
      <c r="I147" s="203">
        <f t="shared" si="7"/>
        <v>3972103.3643798027</v>
      </c>
      <c r="J147" s="204">
        <f t="shared" si="8"/>
        <v>2133413148.5056431</v>
      </c>
    </row>
    <row r="148" spans="2:10" ht="12.75">
      <c r="B148" s="201">
        <v>142</v>
      </c>
      <c r="C148" s="205">
        <v>47484</v>
      </c>
      <c r="D148" s="206">
        <v>101895326.95</v>
      </c>
      <c r="E148" s="206">
        <v>11189034.43</v>
      </c>
      <c r="F148" s="206">
        <v>5918557008.61</v>
      </c>
      <c r="H148" s="203">
        <f t="shared" si="6"/>
        <v>52011187.44799304</v>
      </c>
      <c r="I148" s="203">
        <f t="shared" si="7"/>
        <v>3875700.553118585</v>
      </c>
      <c r="J148" s="204">
        <f t="shared" si="8"/>
        <v>2081401961.05765</v>
      </c>
    </row>
    <row r="149" spans="2:10" ht="12.75">
      <c r="B149" s="201">
        <v>143</v>
      </c>
      <c r="C149" s="205">
        <v>47515</v>
      </c>
      <c r="D149" s="206">
        <v>100836594.38</v>
      </c>
      <c r="E149" s="206">
        <v>11002472.06</v>
      </c>
      <c r="F149" s="206">
        <v>5816661682.61</v>
      </c>
      <c r="H149" s="203">
        <f t="shared" si="6"/>
        <v>50939034.33094883</v>
      </c>
      <c r="I149" s="203">
        <f t="shared" si="7"/>
        <v>3781213.5625880645</v>
      </c>
      <c r="J149" s="204">
        <f t="shared" si="8"/>
        <v>2030462926.7267013</v>
      </c>
    </row>
    <row r="150" spans="2:10" ht="12.75">
      <c r="B150" s="201">
        <v>144</v>
      </c>
      <c r="C150" s="205">
        <v>47543</v>
      </c>
      <c r="D150" s="206">
        <v>99772309.81</v>
      </c>
      <c r="E150" s="206">
        <v>10819580.51</v>
      </c>
      <c r="F150" s="206">
        <v>5715825089.08</v>
      </c>
      <c r="H150" s="203">
        <f t="shared" si="6"/>
        <v>49933379.7497282</v>
      </c>
      <c r="I150" s="203">
        <f t="shared" si="7"/>
        <v>3688674.3168868404</v>
      </c>
      <c r="J150" s="204">
        <f t="shared" si="8"/>
        <v>1980529546.976973</v>
      </c>
    </row>
    <row r="151" spans="2:10" ht="12.75">
      <c r="B151" s="201">
        <v>145</v>
      </c>
      <c r="C151" s="205">
        <v>47574</v>
      </c>
      <c r="D151" s="206">
        <v>98651013.69</v>
      </c>
      <c r="E151" s="206">
        <v>10637324.77</v>
      </c>
      <c r="F151" s="206">
        <v>5616052783.59</v>
      </c>
      <c r="H151" s="203">
        <f t="shared" si="6"/>
        <v>48940597.84198356</v>
      </c>
      <c r="I151" s="203">
        <f t="shared" si="7"/>
        <v>3597962.010341501</v>
      </c>
      <c r="J151" s="204">
        <f t="shared" si="8"/>
        <v>1931588949.1349895</v>
      </c>
    </row>
    <row r="152" spans="2:10" ht="12.75">
      <c r="B152" s="201">
        <v>146</v>
      </c>
      <c r="C152" s="205">
        <v>47604</v>
      </c>
      <c r="D152" s="206">
        <v>97499927.3</v>
      </c>
      <c r="E152" s="206">
        <v>10456543.24</v>
      </c>
      <c r="F152" s="206">
        <v>5517401769.24</v>
      </c>
      <c r="H152" s="203">
        <f t="shared" si="6"/>
        <v>47942997.315271616</v>
      </c>
      <c r="I152" s="203">
        <f t="shared" si="7"/>
        <v>3509053.2575952313</v>
      </c>
      <c r="J152" s="204">
        <f t="shared" si="8"/>
        <v>1883645951.819718</v>
      </c>
    </row>
    <row r="153" spans="2:10" ht="12.75">
      <c r="B153" s="201">
        <v>147</v>
      </c>
      <c r="C153" s="205">
        <v>47635</v>
      </c>
      <c r="D153" s="206">
        <v>96199536.33</v>
      </c>
      <c r="E153" s="206">
        <v>10279062.71</v>
      </c>
      <c r="F153" s="206">
        <v>5419901838.57</v>
      </c>
      <c r="H153" s="203">
        <f t="shared" si="6"/>
        <v>46950192.030771494</v>
      </c>
      <c r="I153" s="203">
        <f t="shared" si="7"/>
        <v>3421956.8124724873</v>
      </c>
      <c r="J153" s="204">
        <f t="shared" si="8"/>
        <v>1836695759.7889464</v>
      </c>
    </row>
    <row r="154" spans="2:10" ht="12.75">
      <c r="B154" s="201">
        <v>148</v>
      </c>
      <c r="C154" s="205">
        <v>47665</v>
      </c>
      <c r="D154" s="206">
        <v>94683914.36</v>
      </c>
      <c r="E154" s="206">
        <v>10102868.46</v>
      </c>
      <c r="F154" s="206">
        <v>5323702302.08</v>
      </c>
      <c r="H154" s="203">
        <f t="shared" si="6"/>
        <v>45922090.64551854</v>
      </c>
      <c r="I154" s="203">
        <f t="shared" si="7"/>
        <v>3336663.963616586</v>
      </c>
      <c r="J154" s="204">
        <f t="shared" si="8"/>
        <v>1790773669.1434278</v>
      </c>
    </row>
    <row r="155" spans="2:10" ht="12.75">
      <c r="B155" s="201">
        <v>149</v>
      </c>
      <c r="C155" s="205">
        <v>47696</v>
      </c>
      <c r="D155" s="206">
        <v>93338130</v>
      </c>
      <c r="E155" s="206">
        <v>9928575.79</v>
      </c>
      <c r="F155" s="206">
        <v>5229018385.01</v>
      </c>
      <c r="H155" s="203">
        <f t="shared" si="6"/>
        <v>44837980.54034066</v>
      </c>
      <c r="I155" s="203">
        <f t="shared" si="7"/>
        <v>3253238.832277227</v>
      </c>
      <c r="J155" s="204">
        <f t="shared" si="8"/>
        <v>1745935688.6030872</v>
      </c>
    </row>
    <row r="156" spans="2:10" ht="12.75">
      <c r="B156" s="201">
        <v>150</v>
      </c>
      <c r="C156" s="205">
        <v>47727</v>
      </c>
      <c r="D156" s="206">
        <v>91929155.41</v>
      </c>
      <c r="E156" s="206">
        <v>9758211.81</v>
      </c>
      <c r="F156" s="206">
        <v>5135680256.32</v>
      </c>
      <c r="H156" s="203">
        <f t="shared" si="6"/>
        <v>43827400.83932948</v>
      </c>
      <c r="I156" s="203">
        <f t="shared" si="7"/>
        <v>3171783.1676289416</v>
      </c>
      <c r="J156" s="204">
        <f t="shared" si="8"/>
        <v>1702108287.7637577</v>
      </c>
    </row>
    <row r="157" spans="2:10" ht="12.75">
      <c r="B157" s="201">
        <v>151</v>
      </c>
      <c r="C157" s="205">
        <v>47757</v>
      </c>
      <c r="D157" s="206">
        <v>90492440.78</v>
      </c>
      <c r="E157" s="206">
        <v>9589168.12</v>
      </c>
      <c r="F157" s="206">
        <v>5043751097.38</v>
      </c>
      <c r="H157" s="203">
        <f t="shared" si="6"/>
        <v>42811809.26976991</v>
      </c>
      <c r="I157" s="203">
        <f t="shared" si="7"/>
        <v>3092163.389437493</v>
      </c>
      <c r="J157" s="204">
        <f t="shared" si="8"/>
        <v>1659296478.4939878</v>
      </c>
    </row>
    <row r="158" spans="2:10" ht="12.75">
      <c r="B158" s="201">
        <v>152</v>
      </c>
      <c r="C158" s="205">
        <v>47788</v>
      </c>
      <c r="D158" s="206">
        <v>89357215.15</v>
      </c>
      <c r="E158" s="206">
        <v>9421984.75</v>
      </c>
      <c r="F158" s="206">
        <v>4953258660.13</v>
      </c>
      <c r="H158" s="203">
        <f t="shared" si="6"/>
        <v>41803187.134227276</v>
      </c>
      <c r="I158" s="203">
        <f t="shared" si="7"/>
        <v>3014388.6025974113</v>
      </c>
      <c r="J158" s="204">
        <f t="shared" si="8"/>
        <v>1617493291.3597605</v>
      </c>
    </row>
    <row r="159" spans="2:10" ht="12.75">
      <c r="B159" s="201">
        <v>153</v>
      </c>
      <c r="C159" s="205">
        <v>47818</v>
      </c>
      <c r="D159" s="206">
        <v>88229922.45</v>
      </c>
      <c r="E159" s="206">
        <v>9258001.49</v>
      </c>
      <c r="F159" s="206">
        <v>4863901445.43</v>
      </c>
      <c r="H159" s="203">
        <f t="shared" si="6"/>
        <v>40908318.88881135</v>
      </c>
      <c r="I159" s="203">
        <f t="shared" si="7"/>
        <v>2938446.1459702314</v>
      </c>
      <c r="J159" s="204">
        <f t="shared" si="8"/>
        <v>1576584972.4709492</v>
      </c>
    </row>
    <row r="160" spans="2:10" ht="12.75">
      <c r="B160" s="201">
        <v>154</v>
      </c>
      <c r="C160" s="205">
        <v>47849</v>
      </c>
      <c r="D160" s="206">
        <v>87093442.45</v>
      </c>
      <c r="E160" s="206">
        <v>9095171.66</v>
      </c>
      <c r="F160" s="206">
        <v>4775671522.12</v>
      </c>
      <c r="H160" s="203">
        <f t="shared" si="6"/>
        <v>40029656.20168018</v>
      </c>
      <c r="I160" s="203">
        <f t="shared" si="7"/>
        <v>2864129.366655558</v>
      </c>
      <c r="J160" s="204">
        <f t="shared" si="8"/>
        <v>1536555316.269269</v>
      </c>
    </row>
    <row r="161" spans="2:10" ht="12.75">
      <c r="B161" s="201">
        <v>155</v>
      </c>
      <c r="C161" s="205">
        <v>47880</v>
      </c>
      <c r="D161" s="206">
        <v>86067015.2</v>
      </c>
      <c r="E161" s="206">
        <v>8933619.37</v>
      </c>
      <c r="F161" s="206">
        <v>4688578078.45</v>
      </c>
      <c r="H161" s="203">
        <f t="shared" si="6"/>
        <v>39161483.347215414</v>
      </c>
      <c r="I161" s="203">
        <f t="shared" si="7"/>
        <v>2791408.824555839</v>
      </c>
      <c r="J161" s="204">
        <f t="shared" si="8"/>
        <v>1497393832.9220536</v>
      </c>
    </row>
    <row r="162" spans="2:10" ht="12.75">
      <c r="B162" s="201">
        <v>156</v>
      </c>
      <c r="C162" s="205">
        <v>47908</v>
      </c>
      <c r="D162" s="206">
        <v>85153364.23</v>
      </c>
      <c r="E162" s="206">
        <v>8775402.86</v>
      </c>
      <c r="F162" s="206">
        <v>4602511064</v>
      </c>
      <c r="H162" s="203">
        <f t="shared" si="6"/>
        <v>38341516.99445605</v>
      </c>
      <c r="I162" s="203">
        <f t="shared" si="7"/>
        <v>2720265.4631417305</v>
      </c>
      <c r="J162" s="204">
        <f t="shared" si="8"/>
        <v>1459052315.9275975</v>
      </c>
    </row>
    <row r="163" spans="2:10" ht="12.75">
      <c r="B163" s="201">
        <v>157</v>
      </c>
      <c r="C163" s="205">
        <v>47939</v>
      </c>
      <c r="D163" s="206">
        <v>84330317.5</v>
      </c>
      <c r="E163" s="206">
        <v>8617882.21</v>
      </c>
      <c r="F163" s="206">
        <v>4517357698.24</v>
      </c>
      <c r="H163" s="203">
        <f t="shared" si="6"/>
        <v>37569416.59784031</v>
      </c>
      <c r="I163" s="203">
        <f t="shared" si="7"/>
        <v>2650611.7072684686</v>
      </c>
      <c r="J163" s="204">
        <f t="shared" si="8"/>
        <v>1421482899.3297572</v>
      </c>
    </row>
    <row r="164" spans="2:10" ht="12.75">
      <c r="B164" s="201">
        <v>158</v>
      </c>
      <c r="C164" s="205">
        <v>47969</v>
      </c>
      <c r="D164" s="206">
        <v>83457795.52</v>
      </c>
      <c r="E164" s="206">
        <v>8461230.49</v>
      </c>
      <c r="F164" s="206">
        <v>4433027382.21</v>
      </c>
      <c r="H164" s="203">
        <f t="shared" si="6"/>
        <v>36837049.72881603</v>
      </c>
      <c r="I164" s="203">
        <f t="shared" si="7"/>
        <v>2582360.6004490587</v>
      </c>
      <c r="J164" s="204">
        <f t="shared" si="8"/>
        <v>1384645849.6009412</v>
      </c>
    </row>
    <row r="165" spans="2:10" ht="12.75">
      <c r="B165" s="201">
        <v>159</v>
      </c>
      <c r="C165" s="205">
        <v>48000</v>
      </c>
      <c r="D165" s="206">
        <v>82515667.64</v>
      </c>
      <c r="E165" s="206">
        <v>8307373.32</v>
      </c>
      <c r="F165" s="206">
        <v>4349569584.54</v>
      </c>
      <c r="H165" s="203">
        <f t="shared" si="6"/>
        <v>36100011.34863019</v>
      </c>
      <c r="I165" s="203">
        <f t="shared" si="7"/>
        <v>2515439.9601083766</v>
      </c>
      <c r="J165" s="204">
        <f t="shared" si="8"/>
        <v>1348545838.252311</v>
      </c>
    </row>
    <row r="166" spans="2:10" ht="12.75">
      <c r="B166" s="201">
        <v>160</v>
      </c>
      <c r="C166" s="205">
        <v>48030</v>
      </c>
      <c r="D166" s="206">
        <v>81429327.78</v>
      </c>
      <c r="E166" s="206">
        <v>8154370.02</v>
      </c>
      <c r="F166" s="206">
        <v>4267053914.68</v>
      </c>
      <c r="H166" s="203">
        <f t="shared" si="6"/>
        <v>35352424.503518105</v>
      </c>
      <c r="I166" s="203">
        <f t="shared" si="7"/>
        <v>2449858.2728250315</v>
      </c>
      <c r="J166" s="204">
        <f t="shared" si="8"/>
        <v>1313193413.748793</v>
      </c>
    </row>
    <row r="167" spans="2:10" ht="12.75">
      <c r="B167" s="201">
        <v>161</v>
      </c>
      <c r="C167" s="205">
        <v>48061</v>
      </c>
      <c r="D167" s="206">
        <v>80396253.3</v>
      </c>
      <c r="E167" s="206">
        <v>8002604.7</v>
      </c>
      <c r="F167" s="206">
        <v>4185624586.12</v>
      </c>
      <c r="H167" s="203">
        <f t="shared" si="6"/>
        <v>34571996.81259537</v>
      </c>
      <c r="I167" s="203">
        <f t="shared" si="7"/>
        <v>2385634.7016436406</v>
      </c>
      <c r="J167" s="204">
        <f t="shared" si="8"/>
        <v>1278621416.9361975</v>
      </c>
    </row>
    <row r="168" spans="2:10" ht="12.75">
      <c r="B168" s="201">
        <v>162</v>
      </c>
      <c r="C168" s="205">
        <v>48092</v>
      </c>
      <c r="D168" s="206">
        <v>79345031.72</v>
      </c>
      <c r="E168" s="206">
        <v>7853976.15</v>
      </c>
      <c r="F168" s="206">
        <v>4105228333.9</v>
      </c>
      <c r="H168" s="203">
        <f t="shared" si="6"/>
        <v>33819768.96859932</v>
      </c>
      <c r="I168" s="203">
        <f t="shared" si="7"/>
        <v>2322828.9074340924</v>
      </c>
      <c r="J168" s="204">
        <f t="shared" si="8"/>
        <v>1244801647.9675982</v>
      </c>
    </row>
    <row r="169" spans="2:10" ht="12.75">
      <c r="B169" s="201">
        <v>163</v>
      </c>
      <c r="C169" s="205">
        <v>48122</v>
      </c>
      <c r="D169" s="206">
        <v>78276046.02</v>
      </c>
      <c r="E169" s="206">
        <v>7706205.82</v>
      </c>
      <c r="F169" s="206">
        <v>4025883300.94</v>
      </c>
      <c r="H169" s="203">
        <f t="shared" si="6"/>
        <v>33073617.770543814</v>
      </c>
      <c r="I169" s="203">
        <f t="shared" si="7"/>
        <v>2261389.6604744704</v>
      </c>
      <c r="J169" s="204">
        <f t="shared" si="8"/>
        <v>1211728030.1970544</v>
      </c>
    </row>
    <row r="170" spans="2:10" ht="12.75">
      <c r="B170" s="201">
        <v>164</v>
      </c>
      <c r="C170" s="205">
        <v>48153</v>
      </c>
      <c r="D170" s="206">
        <v>77227228.34</v>
      </c>
      <c r="E170" s="206">
        <v>7559671.99</v>
      </c>
      <c r="F170" s="206">
        <v>3947607253.72</v>
      </c>
      <c r="H170" s="203">
        <f t="shared" si="6"/>
        <v>32333670.524622202</v>
      </c>
      <c r="I170" s="203">
        <f t="shared" si="7"/>
        <v>2201305.921524649</v>
      </c>
      <c r="J170" s="204">
        <f t="shared" si="8"/>
        <v>1179394359.6724322</v>
      </c>
    </row>
    <row r="171" spans="2:10" ht="12.75">
      <c r="B171" s="201">
        <v>165</v>
      </c>
      <c r="C171" s="205">
        <v>48183</v>
      </c>
      <c r="D171" s="206">
        <v>76020790.1</v>
      </c>
      <c r="E171" s="206">
        <v>7416017.67</v>
      </c>
      <c r="F171" s="206">
        <v>3870380026.04</v>
      </c>
      <c r="H171" s="203">
        <f t="shared" si="6"/>
        <v>31611186.583156347</v>
      </c>
      <c r="I171" s="203">
        <f t="shared" si="7"/>
        <v>2142566.420071585</v>
      </c>
      <c r="J171" s="204">
        <f t="shared" si="8"/>
        <v>1147783173.0892758</v>
      </c>
    </row>
    <row r="172" spans="2:10" ht="12.75">
      <c r="B172" s="201">
        <v>166</v>
      </c>
      <c r="C172" s="205">
        <v>48214</v>
      </c>
      <c r="D172" s="206">
        <v>74852062.41</v>
      </c>
      <c r="E172" s="206">
        <v>7273480.52</v>
      </c>
      <c r="F172" s="206">
        <v>3794359233.89</v>
      </c>
      <c r="H172" s="203">
        <f t="shared" si="6"/>
        <v>30853509.648134947</v>
      </c>
      <c r="I172" s="203">
        <f t="shared" si="7"/>
        <v>2085139.4311121844</v>
      </c>
      <c r="J172" s="204">
        <f t="shared" si="8"/>
        <v>1116929663.441141</v>
      </c>
    </row>
    <row r="173" spans="2:10" ht="12.75">
      <c r="B173" s="201">
        <v>167</v>
      </c>
      <c r="C173" s="205">
        <v>48245</v>
      </c>
      <c r="D173" s="206">
        <v>73848357.28</v>
      </c>
      <c r="E173" s="206">
        <v>7132290.05</v>
      </c>
      <c r="F173" s="206">
        <v>3719507171.59</v>
      </c>
      <c r="H173" s="203">
        <f t="shared" si="6"/>
        <v>30118938.578124285</v>
      </c>
      <c r="I173" s="203">
        <f t="shared" si="7"/>
        <v>2029088.8885847393</v>
      </c>
      <c r="J173" s="204">
        <f t="shared" si="8"/>
        <v>1086810724.8630166</v>
      </c>
    </row>
    <row r="174" spans="2:10" ht="12.75">
      <c r="B174" s="201">
        <v>168</v>
      </c>
      <c r="C174" s="205">
        <v>48274</v>
      </c>
      <c r="D174" s="206">
        <v>72983971.18</v>
      </c>
      <c r="E174" s="206">
        <v>6993929.25</v>
      </c>
      <c r="F174" s="206">
        <v>3645658816.99</v>
      </c>
      <c r="H174" s="203">
        <f t="shared" si="6"/>
        <v>29443917.538775086</v>
      </c>
      <c r="I174" s="203">
        <f t="shared" si="7"/>
        <v>1974372.8168344803</v>
      </c>
      <c r="J174" s="204">
        <f t="shared" si="8"/>
        <v>1057366807.3242415</v>
      </c>
    </row>
    <row r="175" spans="2:10" ht="12.75">
      <c r="B175" s="201">
        <v>169</v>
      </c>
      <c r="C175" s="205">
        <v>48305</v>
      </c>
      <c r="D175" s="206">
        <v>72177688.15</v>
      </c>
      <c r="E175" s="206">
        <v>6856102.24</v>
      </c>
      <c r="F175" s="206">
        <v>3572674844.52</v>
      </c>
      <c r="H175" s="203">
        <f t="shared" si="6"/>
        <v>28819483.774554253</v>
      </c>
      <c r="I175" s="203">
        <f t="shared" si="7"/>
        <v>1920883.0333057055</v>
      </c>
      <c r="J175" s="204">
        <f t="shared" si="8"/>
        <v>1028547323.5496873</v>
      </c>
    </row>
    <row r="176" spans="2:10" ht="12.75">
      <c r="B176" s="201">
        <v>170</v>
      </c>
      <c r="C176" s="205">
        <v>48335</v>
      </c>
      <c r="D176" s="206">
        <v>71425104.05</v>
      </c>
      <c r="E176" s="206">
        <v>6719250.82</v>
      </c>
      <c r="F176" s="206">
        <v>3500497156.17</v>
      </c>
      <c r="H176" s="203">
        <f t="shared" si="6"/>
        <v>28221106.585632443</v>
      </c>
      <c r="I176" s="203">
        <f t="shared" si="7"/>
        <v>1868527.6377819318</v>
      </c>
      <c r="J176" s="204">
        <f t="shared" si="8"/>
        <v>1000326216.9640548</v>
      </c>
    </row>
    <row r="177" spans="2:10" ht="12.75">
      <c r="B177" s="201">
        <v>171</v>
      </c>
      <c r="C177" s="205">
        <v>48366</v>
      </c>
      <c r="D177" s="206">
        <v>70634770.18</v>
      </c>
      <c r="E177" s="206">
        <v>6584768.61</v>
      </c>
      <c r="F177" s="206">
        <v>3429072050.94</v>
      </c>
      <c r="H177" s="203">
        <f t="shared" si="6"/>
        <v>27646929.19500053</v>
      </c>
      <c r="I177" s="203">
        <f t="shared" si="7"/>
        <v>1817259.2941513665</v>
      </c>
      <c r="J177" s="204">
        <f t="shared" si="8"/>
        <v>972679287.7690543</v>
      </c>
    </row>
    <row r="178" spans="2:10" ht="12.75">
      <c r="B178" s="201">
        <v>172</v>
      </c>
      <c r="C178" s="205">
        <v>48396</v>
      </c>
      <c r="D178" s="206">
        <v>69728473.45</v>
      </c>
      <c r="E178" s="206">
        <v>6450849.47</v>
      </c>
      <c r="F178" s="206">
        <v>3358437282.28</v>
      </c>
      <c r="H178" s="203">
        <f t="shared" si="6"/>
        <v>27070639.197535872</v>
      </c>
      <c r="I178" s="203">
        <f t="shared" si="7"/>
        <v>1767034.0394471155</v>
      </c>
      <c r="J178" s="204">
        <f t="shared" si="8"/>
        <v>945608648.5715184</v>
      </c>
    </row>
    <row r="179" spans="2:10" ht="12.75">
      <c r="B179" s="201">
        <v>173</v>
      </c>
      <c r="C179" s="205">
        <v>48427</v>
      </c>
      <c r="D179" s="206">
        <v>68975683.89</v>
      </c>
      <c r="E179" s="206">
        <v>6318286.96</v>
      </c>
      <c r="F179" s="206">
        <v>3288708809.13</v>
      </c>
      <c r="H179" s="203">
        <f t="shared" si="6"/>
        <v>26470587.34989798</v>
      </c>
      <c r="I179" s="203">
        <f t="shared" si="7"/>
        <v>1717855.711571592</v>
      </c>
      <c r="J179" s="204">
        <f t="shared" si="8"/>
        <v>919138061.2216204</v>
      </c>
    </row>
    <row r="180" spans="2:10" ht="12.75">
      <c r="B180" s="201">
        <v>174</v>
      </c>
      <c r="C180" s="205">
        <v>48458</v>
      </c>
      <c r="D180" s="206">
        <v>68260851.74</v>
      </c>
      <c r="E180" s="206">
        <v>6188212.79</v>
      </c>
      <c r="F180" s="206">
        <v>3219733125.11</v>
      </c>
      <c r="H180" s="203">
        <f t="shared" si="6"/>
        <v>25922377.346066117</v>
      </c>
      <c r="I180" s="203">
        <f t="shared" si="7"/>
        <v>1669767.4778859438</v>
      </c>
      <c r="J180" s="204">
        <f t="shared" si="8"/>
        <v>893215683.8755543</v>
      </c>
    </row>
    <row r="181" spans="2:10" ht="12.75">
      <c r="B181" s="201">
        <v>175</v>
      </c>
      <c r="C181" s="205">
        <v>48488</v>
      </c>
      <c r="D181" s="206">
        <v>67510293.69</v>
      </c>
      <c r="E181" s="206">
        <v>6058670.42</v>
      </c>
      <c r="F181" s="206">
        <v>3151472271.75</v>
      </c>
      <c r="H181" s="203">
        <f t="shared" si="6"/>
        <v>25392815.03136766</v>
      </c>
      <c r="I181" s="203">
        <f t="shared" si="7"/>
        <v>1622675.1590405905</v>
      </c>
      <c r="J181" s="204">
        <f t="shared" si="8"/>
        <v>867822868.8441867</v>
      </c>
    </row>
    <row r="182" spans="2:10" ht="12.75">
      <c r="B182" s="201">
        <v>176</v>
      </c>
      <c r="C182" s="205">
        <v>48519</v>
      </c>
      <c r="D182" s="206">
        <v>66810363.24</v>
      </c>
      <c r="E182" s="206">
        <v>5930294.17</v>
      </c>
      <c r="F182" s="206">
        <v>3083961978.84</v>
      </c>
      <c r="H182" s="203">
        <f t="shared" si="6"/>
        <v>24861347.396860957</v>
      </c>
      <c r="I182" s="203">
        <f t="shared" si="7"/>
        <v>1576544.8784002725</v>
      </c>
      <c r="J182" s="204">
        <f t="shared" si="8"/>
        <v>842961521.4473257</v>
      </c>
    </row>
    <row r="183" spans="2:10" ht="12.75">
      <c r="B183" s="201">
        <v>177</v>
      </c>
      <c r="C183" s="205">
        <v>48549</v>
      </c>
      <c r="D183" s="206">
        <v>66115333.53</v>
      </c>
      <c r="E183" s="206">
        <v>5804245.53</v>
      </c>
      <c r="F183" s="206">
        <v>3017151615.29</v>
      </c>
      <c r="H183" s="203">
        <f t="shared" si="6"/>
        <v>24351596.28794706</v>
      </c>
      <c r="I183" s="203">
        <f t="shared" si="7"/>
        <v>1531380.097295975</v>
      </c>
      <c r="J183" s="204">
        <f t="shared" si="8"/>
        <v>818609925.1593786</v>
      </c>
    </row>
    <row r="184" spans="2:10" ht="12.75">
      <c r="B184" s="201">
        <v>178</v>
      </c>
      <c r="C184" s="205">
        <v>48580</v>
      </c>
      <c r="D184" s="206">
        <v>65449952.84</v>
      </c>
      <c r="E184" s="206">
        <v>5678720.14</v>
      </c>
      <c r="F184" s="206">
        <v>2951036281.45</v>
      </c>
      <c r="H184" s="203">
        <f t="shared" si="6"/>
        <v>23850739.719719768</v>
      </c>
      <c r="I184" s="203">
        <f t="shared" si="7"/>
        <v>1487141.3640395377</v>
      </c>
      <c r="J184" s="204">
        <f t="shared" si="8"/>
        <v>794759185.4396589</v>
      </c>
    </row>
    <row r="185" spans="2:10" ht="12.75">
      <c r="B185" s="201">
        <v>179</v>
      </c>
      <c r="C185" s="205">
        <v>48611</v>
      </c>
      <c r="D185" s="206">
        <v>64768232.92</v>
      </c>
      <c r="E185" s="206">
        <v>5554251.09</v>
      </c>
      <c r="F185" s="206">
        <v>2885586330.09</v>
      </c>
      <c r="H185" s="203">
        <f t="shared" si="6"/>
        <v>23365259.970707774</v>
      </c>
      <c r="I185" s="203">
        <f t="shared" si="7"/>
        <v>1443812.5202153802</v>
      </c>
      <c r="J185" s="204">
        <f t="shared" si="8"/>
        <v>771393925.4689511</v>
      </c>
    </row>
    <row r="186" spans="2:10" ht="12.75">
      <c r="B186" s="201">
        <v>180</v>
      </c>
      <c r="C186" s="205">
        <v>48639</v>
      </c>
      <c r="D186" s="206">
        <v>64106222.46</v>
      </c>
      <c r="E186" s="206">
        <v>5432050.25</v>
      </c>
      <c r="F186" s="206">
        <v>2820818094.96</v>
      </c>
      <c r="H186" s="203">
        <f t="shared" si="6"/>
        <v>22882628.831314206</v>
      </c>
      <c r="I186" s="203">
        <f t="shared" si="7"/>
        <v>1401365.6312685944</v>
      </c>
      <c r="J186" s="204">
        <f t="shared" si="8"/>
        <v>748511296.6376369</v>
      </c>
    </row>
    <row r="187" spans="2:10" ht="12.75">
      <c r="B187" s="201">
        <v>181</v>
      </c>
      <c r="C187" s="205">
        <v>48670</v>
      </c>
      <c r="D187" s="206">
        <v>63402021.36</v>
      </c>
      <c r="E187" s="206">
        <v>5310373.99</v>
      </c>
      <c r="F187" s="206">
        <v>2756711873.26</v>
      </c>
      <c r="H187" s="203">
        <f t="shared" si="6"/>
        <v>22412376.793866873</v>
      </c>
      <c r="I187" s="203">
        <f t="shared" si="7"/>
        <v>1359795.5222250402</v>
      </c>
      <c r="J187" s="204">
        <f t="shared" si="8"/>
        <v>726098919.84377</v>
      </c>
    </row>
    <row r="188" spans="2:10" ht="12.75">
      <c r="B188" s="201">
        <v>182</v>
      </c>
      <c r="C188" s="205">
        <v>48700</v>
      </c>
      <c r="D188" s="206">
        <v>62667776.85</v>
      </c>
      <c r="E188" s="206">
        <v>5189856.44</v>
      </c>
      <c r="F188" s="206">
        <v>2693309852.49</v>
      </c>
      <c r="H188" s="203">
        <f t="shared" si="6"/>
        <v>21938079.742658377</v>
      </c>
      <c r="I188" s="203">
        <f t="shared" si="7"/>
        <v>1319079.704382849</v>
      </c>
      <c r="J188" s="204">
        <f t="shared" si="8"/>
        <v>704160840.1011117</v>
      </c>
    </row>
    <row r="189" spans="2:10" ht="12.75">
      <c r="B189" s="201">
        <v>183</v>
      </c>
      <c r="C189" s="205">
        <v>48731</v>
      </c>
      <c r="D189" s="206">
        <v>61918406.46</v>
      </c>
      <c r="E189" s="206">
        <v>5071644.05</v>
      </c>
      <c r="F189" s="206">
        <v>2630642074.9</v>
      </c>
      <c r="H189" s="203">
        <f t="shared" si="6"/>
        <v>21463128.351585507</v>
      </c>
      <c r="I189" s="203">
        <f t="shared" si="7"/>
        <v>1279225.5261836862</v>
      </c>
      <c r="J189" s="204">
        <f t="shared" si="8"/>
        <v>682697711.7495261</v>
      </c>
    </row>
    <row r="190" spans="2:10" ht="12.75">
      <c r="B190" s="201">
        <v>184</v>
      </c>
      <c r="C190" s="205">
        <v>48761</v>
      </c>
      <c r="D190" s="206">
        <v>61080575.81</v>
      </c>
      <c r="E190" s="206">
        <v>4954169.75</v>
      </c>
      <c r="F190" s="206">
        <v>2568723667.37</v>
      </c>
      <c r="H190" s="203">
        <f t="shared" si="6"/>
        <v>20991505.467640758</v>
      </c>
      <c r="I190" s="203">
        <f t="shared" si="7"/>
        <v>1240234.1763449723</v>
      </c>
      <c r="J190" s="204">
        <f t="shared" si="8"/>
        <v>661706206.2818854</v>
      </c>
    </row>
    <row r="191" spans="2:10" ht="12.75">
      <c r="B191" s="201">
        <v>185</v>
      </c>
      <c r="C191" s="205">
        <v>48792</v>
      </c>
      <c r="D191" s="206">
        <v>60271134.72</v>
      </c>
      <c r="E191" s="206">
        <v>4838128.04</v>
      </c>
      <c r="F191" s="206">
        <v>2507643095.54</v>
      </c>
      <c r="H191" s="203">
        <f t="shared" si="6"/>
        <v>20504482.345745444</v>
      </c>
      <c r="I191" s="203">
        <f t="shared" si="7"/>
        <v>1202099.6080787585</v>
      </c>
      <c r="J191" s="204">
        <f t="shared" si="8"/>
        <v>641201723.93614</v>
      </c>
    </row>
    <row r="192" spans="2:10" ht="12.75">
      <c r="B192" s="201">
        <v>186</v>
      </c>
      <c r="C192" s="205">
        <v>48823</v>
      </c>
      <c r="D192" s="206">
        <v>59495482.68</v>
      </c>
      <c r="E192" s="206">
        <v>4724437.55</v>
      </c>
      <c r="F192" s="206">
        <v>2447371961.56</v>
      </c>
      <c r="H192" s="203">
        <f t="shared" si="6"/>
        <v>20032296.906940937</v>
      </c>
      <c r="I192" s="203">
        <f t="shared" si="7"/>
        <v>1164849.7984839876</v>
      </c>
      <c r="J192" s="204">
        <f t="shared" si="8"/>
        <v>621169427.029199</v>
      </c>
    </row>
    <row r="193" spans="2:10" ht="12.75">
      <c r="B193" s="201">
        <v>187</v>
      </c>
      <c r="C193" s="205">
        <v>48853</v>
      </c>
      <c r="D193" s="206">
        <v>58692636.12</v>
      </c>
      <c r="E193" s="206">
        <v>4611530.09</v>
      </c>
      <c r="F193" s="206">
        <v>2387876475.69</v>
      </c>
      <c r="H193" s="203">
        <f t="shared" si="6"/>
        <v>19575996.860608578</v>
      </c>
      <c r="I193" s="203">
        <f t="shared" si="7"/>
        <v>1128457.7924363783</v>
      </c>
      <c r="J193" s="204">
        <f t="shared" si="8"/>
        <v>601593430.1685904</v>
      </c>
    </row>
    <row r="194" spans="2:10" ht="12.75">
      <c r="B194" s="201">
        <v>188</v>
      </c>
      <c r="C194" s="205">
        <v>48884</v>
      </c>
      <c r="D194" s="206">
        <v>57952572.37</v>
      </c>
      <c r="E194" s="206">
        <v>4499972.72</v>
      </c>
      <c r="F194" s="206">
        <v>2329183840.27</v>
      </c>
      <c r="H194" s="203">
        <f t="shared" si="6"/>
        <v>19119983.75527358</v>
      </c>
      <c r="I194" s="203">
        <f t="shared" si="7"/>
        <v>1092894.7314729393</v>
      </c>
      <c r="J194" s="204">
        <f t="shared" si="8"/>
        <v>582473446.4133168</v>
      </c>
    </row>
    <row r="195" spans="2:10" ht="12.75">
      <c r="B195" s="201">
        <v>189</v>
      </c>
      <c r="C195" s="205">
        <v>48914</v>
      </c>
      <c r="D195" s="206">
        <v>57172084.31</v>
      </c>
      <c r="E195" s="206">
        <v>4390572.63</v>
      </c>
      <c r="F195" s="206">
        <v>2271231270.18</v>
      </c>
      <c r="H195" s="203">
        <f t="shared" si="6"/>
        <v>18686705.592359185</v>
      </c>
      <c r="I195" s="203">
        <f t="shared" si="7"/>
        <v>1058160.0943175256</v>
      </c>
      <c r="J195" s="204">
        <f t="shared" si="8"/>
        <v>563786740.8209577</v>
      </c>
    </row>
    <row r="196" spans="2:10" ht="12.75">
      <c r="B196" s="201">
        <v>190</v>
      </c>
      <c r="C196" s="205">
        <v>48945</v>
      </c>
      <c r="D196" s="206">
        <v>56466385.66</v>
      </c>
      <c r="E196" s="206">
        <v>4282084</v>
      </c>
      <c r="F196" s="206">
        <v>2214059185.54</v>
      </c>
      <c r="H196" s="203">
        <f t="shared" si="6"/>
        <v>18250180.939293265</v>
      </c>
      <c r="I196" s="203">
        <f t="shared" si="7"/>
        <v>1024212.5791580732</v>
      </c>
      <c r="J196" s="204">
        <f t="shared" si="8"/>
        <v>545536559.8816644</v>
      </c>
    </row>
    <row r="197" spans="2:10" ht="12.75">
      <c r="B197" s="201">
        <v>191</v>
      </c>
      <c r="C197" s="205">
        <v>48976</v>
      </c>
      <c r="D197" s="206">
        <v>55849670.17</v>
      </c>
      <c r="E197" s="206">
        <v>4174752.69</v>
      </c>
      <c r="F197" s="206">
        <v>2157592798.71</v>
      </c>
      <c r="H197" s="203">
        <f t="shared" si="6"/>
        <v>17838795.61568898</v>
      </c>
      <c r="I197" s="203">
        <f t="shared" si="7"/>
        <v>991058.0837850237</v>
      </c>
      <c r="J197" s="204">
        <f t="shared" si="8"/>
        <v>527697764.2659754</v>
      </c>
    </row>
    <row r="198" spans="2:10" ht="12.75">
      <c r="B198" s="201">
        <v>192</v>
      </c>
      <c r="C198" s="205">
        <v>49004</v>
      </c>
      <c r="D198" s="206">
        <v>55288812.62</v>
      </c>
      <c r="E198" s="206">
        <v>4069256.91</v>
      </c>
      <c r="F198" s="206">
        <v>2101743126.77</v>
      </c>
      <c r="H198" s="203">
        <f t="shared" si="6"/>
        <v>17455367.73014176</v>
      </c>
      <c r="I198" s="203">
        <f t="shared" si="7"/>
        <v>958650.938416522</v>
      </c>
      <c r="J198" s="204">
        <f t="shared" si="8"/>
        <v>510242396.53583366</v>
      </c>
    </row>
    <row r="199" spans="2:10" ht="12.75">
      <c r="B199" s="201">
        <v>193</v>
      </c>
      <c r="C199" s="205">
        <v>49035</v>
      </c>
      <c r="D199" s="206">
        <v>54687204.21</v>
      </c>
      <c r="E199" s="206">
        <v>3964285.35</v>
      </c>
      <c r="F199" s="206">
        <v>2046454313.88</v>
      </c>
      <c r="H199" s="203">
        <f t="shared" si="6"/>
        <v>17091195.46235454</v>
      </c>
      <c r="I199" s="203">
        <f t="shared" si="7"/>
        <v>926940.3537067645</v>
      </c>
      <c r="J199" s="204">
        <f t="shared" si="8"/>
        <v>493151201.0734791</v>
      </c>
    </row>
    <row r="200" spans="2:10" ht="12.75">
      <c r="B200" s="201">
        <v>194</v>
      </c>
      <c r="C200" s="205">
        <v>49065</v>
      </c>
      <c r="D200" s="206">
        <v>54069751.65</v>
      </c>
      <c r="E200" s="206">
        <v>3860272.25</v>
      </c>
      <c r="F200" s="206">
        <v>1991767109.1</v>
      </c>
      <c r="H200" s="203">
        <f t="shared" si="6"/>
        <v>16722700.604915679</v>
      </c>
      <c r="I200" s="203">
        <f t="shared" si="7"/>
        <v>895891.3486168204</v>
      </c>
      <c r="J200" s="204">
        <f t="shared" si="8"/>
        <v>476428500.46856344</v>
      </c>
    </row>
    <row r="201" spans="2:10" ht="12.75">
      <c r="B201" s="201">
        <v>195</v>
      </c>
      <c r="C201" s="205">
        <v>49096</v>
      </c>
      <c r="D201" s="206">
        <v>53358590.37</v>
      </c>
      <c r="E201" s="206">
        <v>3758044.64</v>
      </c>
      <c r="F201" s="206">
        <v>1937697356.72</v>
      </c>
      <c r="H201" s="203">
        <f aca="true" t="shared" si="9" ref="H201:H264">IF(ISERROR(J200-J201),0,J200-J201)</f>
        <v>16356016.639854014</v>
      </c>
      <c r="I201" s="203">
        <f aca="true" t="shared" si="10" ref="I201:I264">IF(ISERROR(J200*$L$3/12),0,J200*$L$3/12)</f>
        <v>865511.7758512236</v>
      </c>
      <c r="J201" s="204">
        <f aca="true" t="shared" si="11" ref="J201:J264">IF(ISERROR(J200*(1-$B$3)^(1/12)*F201/F200),0,J200*(1-$B$3)^(1/12)*F201/F200)</f>
        <v>460072483.8287094</v>
      </c>
    </row>
    <row r="202" spans="2:10" ht="12.75">
      <c r="B202" s="201">
        <v>196</v>
      </c>
      <c r="C202" s="205">
        <v>49126</v>
      </c>
      <c r="D202" s="206">
        <v>52520527.86</v>
      </c>
      <c r="E202" s="206">
        <v>3656724.94</v>
      </c>
      <c r="F202" s="206">
        <v>1884338767.24</v>
      </c>
      <c r="H202" s="203">
        <f t="shared" si="9"/>
        <v>15972833.173867643</v>
      </c>
      <c r="I202" s="203">
        <f t="shared" si="10"/>
        <v>835798.3456221555</v>
      </c>
      <c r="J202" s="204">
        <f t="shared" si="11"/>
        <v>444099650.6548418</v>
      </c>
    </row>
    <row r="203" spans="2:10" ht="12.75">
      <c r="B203" s="201">
        <v>197</v>
      </c>
      <c r="C203" s="205">
        <v>49157</v>
      </c>
      <c r="D203" s="206">
        <v>51667678.89</v>
      </c>
      <c r="E203" s="206">
        <v>3556748.33</v>
      </c>
      <c r="F203" s="206">
        <v>1831818238.23</v>
      </c>
      <c r="H203" s="203">
        <f t="shared" si="9"/>
        <v>15565968.307438552</v>
      </c>
      <c r="I203" s="203">
        <f t="shared" si="10"/>
        <v>806781.0320229625</v>
      </c>
      <c r="J203" s="204">
        <f t="shared" si="11"/>
        <v>428533682.3474032</v>
      </c>
    </row>
    <row r="204" spans="2:10" ht="12.75">
      <c r="B204" s="201">
        <v>198</v>
      </c>
      <c r="C204" s="205">
        <v>49188</v>
      </c>
      <c r="D204" s="206">
        <v>50884627.02</v>
      </c>
      <c r="E204" s="206">
        <v>3458982.36</v>
      </c>
      <c r="F204" s="206">
        <v>1780150559.4</v>
      </c>
      <c r="H204" s="203">
        <f t="shared" si="9"/>
        <v>15162254.696761668</v>
      </c>
      <c r="I204" s="203">
        <f t="shared" si="10"/>
        <v>778502.8562644492</v>
      </c>
      <c r="J204" s="204">
        <f t="shared" si="11"/>
        <v>413371427.65064156</v>
      </c>
    </row>
    <row r="205" spans="2:10" ht="12.75">
      <c r="B205" s="201">
        <v>199</v>
      </c>
      <c r="C205" s="205">
        <v>49218</v>
      </c>
      <c r="D205" s="206">
        <v>49980033.75</v>
      </c>
      <c r="E205" s="206">
        <v>3362262.9</v>
      </c>
      <c r="F205" s="206">
        <v>1729265934.2</v>
      </c>
      <c r="H205" s="203">
        <f t="shared" si="9"/>
        <v>14781204.877887249</v>
      </c>
      <c r="I205" s="203">
        <f t="shared" si="10"/>
        <v>750958.0935653322</v>
      </c>
      <c r="J205" s="204">
        <f t="shared" si="11"/>
        <v>398590222.7727543</v>
      </c>
    </row>
    <row r="206" spans="2:10" ht="12.75">
      <c r="B206" s="201">
        <v>200</v>
      </c>
      <c r="C206" s="205">
        <v>49249</v>
      </c>
      <c r="D206" s="206">
        <v>49133166.92</v>
      </c>
      <c r="E206" s="206">
        <v>3266984.98</v>
      </c>
      <c r="F206" s="206">
        <v>1679285899.89</v>
      </c>
      <c r="H206" s="203">
        <f t="shared" si="9"/>
        <v>14378481.592191577</v>
      </c>
      <c r="I206" s="203">
        <f t="shared" si="10"/>
        <v>724105.5713705037</v>
      </c>
      <c r="J206" s="204">
        <f t="shared" si="11"/>
        <v>384211741.18056273</v>
      </c>
    </row>
    <row r="207" spans="2:10" ht="12.75">
      <c r="B207" s="201">
        <v>201</v>
      </c>
      <c r="C207" s="205">
        <v>49279</v>
      </c>
      <c r="D207" s="206">
        <v>48146293.54</v>
      </c>
      <c r="E207" s="206">
        <v>3173846.78</v>
      </c>
      <c r="F207" s="206">
        <v>1630152732.08</v>
      </c>
      <c r="H207" s="203">
        <f t="shared" si="9"/>
        <v>13995537.792583406</v>
      </c>
      <c r="I207" s="203">
        <f t="shared" si="10"/>
        <v>697984.6631446889</v>
      </c>
      <c r="J207" s="204">
        <f t="shared" si="11"/>
        <v>370216203.3879793</v>
      </c>
    </row>
    <row r="208" spans="2:10" ht="12.75">
      <c r="B208" s="201">
        <v>202</v>
      </c>
      <c r="C208" s="205">
        <v>49310</v>
      </c>
      <c r="D208" s="206">
        <v>47117951.09</v>
      </c>
      <c r="E208" s="206">
        <v>3082219.57</v>
      </c>
      <c r="F208" s="206">
        <v>1582006438.33</v>
      </c>
      <c r="H208" s="203">
        <f t="shared" si="9"/>
        <v>13587324.068728328</v>
      </c>
      <c r="I208" s="203">
        <f t="shared" si="10"/>
        <v>672559.4361548291</v>
      </c>
      <c r="J208" s="204">
        <f t="shared" si="11"/>
        <v>356628879.319251</v>
      </c>
    </row>
    <row r="209" spans="2:10" ht="12.75">
      <c r="B209" s="201">
        <v>203</v>
      </c>
      <c r="C209" s="205">
        <v>49341</v>
      </c>
      <c r="D209" s="206">
        <v>46104373.1</v>
      </c>
      <c r="E209" s="206">
        <v>2992241.79</v>
      </c>
      <c r="F209" s="206">
        <v>1534888486.26</v>
      </c>
      <c r="H209" s="203">
        <f t="shared" si="9"/>
        <v>13176739.788085043</v>
      </c>
      <c r="I209" s="203">
        <f t="shared" si="10"/>
        <v>647875.7974299727</v>
      </c>
      <c r="J209" s="204">
        <f t="shared" si="11"/>
        <v>343452139.53116596</v>
      </c>
    </row>
    <row r="210" spans="2:10" ht="12.75">
      <c r="B210" s="201">
        <v>204</v>
      </c>
      <c r="C210" s="205">
        <v>49369</v>
      </c>
      <c r="D210" s="206">
        <v>45122424.28</v>
      </c>
      <c r="E210" s="206">
        <v>2904620.32</v>
      </c>
      <c r="F210" s="206">
        <v>1488784115.49</v>
      </c>
      <c r="H210" s="203">
        <f t="shared" si="9"/>
        <v>12776455.996683776</v>
      </c>
      <c r="I210" s="203">
        <f t="shared" si="10"/>
        <v>623938.0534816182</v>
      </c>
      <c r="J210" s="204">
        <f t="shared" si="11"/>
        <v>330675683.5344822</v>
      </c>
    </row>
    <row r="211" spans="2:10" ht="12.75">
      <c r="B211" s="201">
        <v>205</v>
      </c>
      <c r="C211" s="205">
        <v>49400</v>
      </c>
      <c r="D211" s="206">
        <v>44208427.79</v>
      </c>
      <c r="E211" s="206">
        <v>2818613.39</v>
      </c>
      <c r="F211" s="206">
        <v>1443661691.27</v>
      </c>
      <c r="H211" s="203">
        <f t="shared" si="9"/>
        <v>12390002.304457724</v>
      </c>
      <c r="I211" s="203">
        <f t="shared" si="10"/>
        <v>600727.4917543093</v>
      </c>
      <c r="J211" s="204">
        <f t="shared" si="11"/>
        <v>318285681.23002446</v>
      </c>
    </row>
    <row r="212" spans="2:10" ht="12.75">
      <c r="B212" s="201">
        <v>206</v>
      </c>
      <c r="C212" s="205">
        <v>49430</v>
      </c>
      <c r="D212" s="206">
        <v>43180685.99</v>
      </c>
      <c r="E212" s="206">
        <v>2734069.03</v>
      </c>
      <c r="F212" s="206">
        <v>1399453261.66</v>
      </c>
      <c r="H212" s="203">
        <f t="shared" si="9"/>
        <v>12025028.77185011</v>
      </c>
      <c r="I212" s="203">
        <f t="shared" si="10"/>
        <v>578218.9875678777</v>
      </c>
      <c r="J212" s="204">
        <f t="shared" si="11"/>
        <v>306260652.45817435</v>
      </c>
    </row>
    <row r="213" spans="2:10" ht="12.75">
      <c r="B213" s="201">
        <v>207</v>
      </c>
      <c r="C213" s="205">
        <v>49461</v>
      </c>
      <c r="D213" s="206">
        <v>42007953.25</v>
      </c>
      <c r="E213" s="206">
        <v>2651895.88</v>
      </c>
      <c r="F213" s="206">
        <v>1356272577.76</v>
      </c>
      <c r="H213" s="203">
        <f t="shared" si="9"/>
        <v>11641536.994291067</v>
      </c>
      <c r="I213" s="203">
        <f t="shared" si="10"/>
        <v>556373.5186323501</v>
      </c>
      <c r="J213" s="204">
        <f t="shared" si="11"/>
        <v>294619115.4638833</v>
      </c>
    </row>
    <row r="214" spans="2:10" ht="12.75">
      <c r="B214" s="201">
        <v>208</v>
      </c>
      <c r="C214" s="205">
        <v>49491</v>
      </c>
      <c r="D214" s="206">
        <v>40555385.81</v>
      </c>
      <c r="E214" s="206">
        <v>2571657.37</v>
      </c>
      <c r="F214" s="206">
        <v>1314264623.41</v>
      </c>
      <c r="H214" s="203">
        <f t="shared" si="9"/>
        <v>11233439.888171077</v>
      </c>
      <c r="I214" s="203">
        <f t="shared" si="10"/>
        <v>535224.7264260546</v>
      </c>
      <c r="J214" s="204">
        <f t="shared" si="11"/>
        <v>283385675.5757122</v>
      </c>
    </row>
    <row r="215" spans="2:10" ht="12.75">
      <c r="B215" s="201">
        <v>209</v>
      </c>
      <c r="C215" s="205">
        <v>49522</v>
      </c>
      <c r="D215" s="206">
        <v>39218422.8</v>
      </c>
      <c r="E215" s="206">
        <v>2493887.79</v>
      </c>
      <c r="F215" s="206">
        <v>1273709237.92</v>
      </c>
      <c r="H215" s="203">
        <f t="shared" si="9"/>
        <v>10772708.052143335</v>
      </c>
      <c r="I215" s="203">
        <f t="shared" si="10"/>
        <v>514817.3106292105</v>
      </c>
      <c r="J215" s="204">
        <f t="shared" si="11"/>
        <v>272612967.52356887</v>
      </c>
    </row>
    <row r="216" spans="2:10" ht="12.75">
      <c r="B216" s="201">
        <v>210</v>
      </c>
      <c r="C216" s="205">
        <v>49553</v>
      </c>
      <c r="D216" s="206">
        <v>38003692.19</v>
      </c>
      <c r="E216" s="206">
        <v>2418898.97</v>
      </c>
      <c r="F216" s="206">
        <v>1234490814.1</v>
      </c>
      <c r="H216" s="203">
        <f t="shared" si="9"/>
        <v>10345024.57522872</v>
      </c>
      <c r="I216" s="203">
        <f t="shared" si="10"/>
        <v>495246.89100115007</v>
      </c>
      <c r="J216" s="204">
        <f t="shared" si="11"/>
        <v>262267942.94834015</v>
      </c>
    </row>
    <row r="217" spans="2:10" ht="12.75">
      <c r="B217" s="201">
        <v>211</v>
      </c>
      <c r="C217" s="205">
        <v>49583</v>
      </c>
      <c r="D217" s="206">
        <v>36632152.31</v>
      </c>
      <c r="E217" s="206">
        <v>2345919.07</v>
      </c>
      <c r="F217" s="206">
        <v>1196487123.14</v>
      </c>
      <c r="H217" s="203">
        <f t="shared" si="9"/>
        <v>9950943.19739747</v>
      </c>
      <c r="I217" s="203">
        <f t="shared" si="10"/>
        <v>476453.4296894846</v>
      </c>
      <c r="J217" s="204">
        <f t="shared" si="11"/>
        <v>252316999.75094268</v>
      </c>
    </row>
    <row r="218" spans="2:10" ht="12.75">
      <c r="B218" s="201">
        <v>212</v>
      </c>
      <c r="C218" s="205">
        <v>49614</v>
      </c>
      <c r="D218" s="206">
        <v>35632464.93</v>
      </c>
      <c r="E218" s="206">
        <v>2275351.58</v>
      </c>
      <c r="F218" s="206">
        <v>1159854971.39</v>
      </c>
      <c r="H218" s="203">
        <f t="shared" si="9"/>
        <v>9531185.986154526</v>
      </c>
      <c r="I218" s="203">
        <f t="shared" si="10"/>
        <v>458375.88288087916</v>
      </c>
      <c r="J218" s="204">
        <f t="shared" si="11"/>
        <v>242785813.76478815</v>
      </c>
    </row>
    <row r="219" spans="2:10" ht="12.75">
      <c r="B219" s="201">
        <v>213</v>
      </c>
      <c r="C219" s="205">
        <v>49644</v>
      </c>
      <c r="D219" s="206">
        <v>34734395.96</v>
      </c>
      <c r="E219" s="206">
        <v>2206943.97</v>
      </c>
      <c r="F219" s="206">
        <v>1124222505.15</v>
      </c>
      <c r="H219" s="203">
        <f t="shared" si="9"/>
        <v>9196468.643958867</v>
      </c>
      <c r="I219" s="203">
        <f t="shared" si="10"/>
        <v>441060.8950060318</v>
      </c>
      <c r="J219" s="204">
        <f t="shared" si="11"/>
        <v>233589345.12082928</v>
      </c>
    </row>
    <row r="220" spans="2:10" ht="12.75">
      <c r="B220" s="201">
        <v>214</v>
      </c>
      <c r="C220" s="205">
        <v>49675</v>
      </c>
      <c r="D220" s="206">
        <v>33807385.71</v>
      </c>
      <c r="E220" s="206">
        <v>2140094.41</v>
      </c>
      <c r="F220" s="206">
        <v>1089488110.51</v>
      </c>
      <c r="H220" s="203">
        <f t="shared" si="9"/>
        <v>8888666.00371334</v>
      </c>
      <c r="I220" s="203">
        <f t="shared" si="10"/>
        <v>424353.97696950653</v>
      </c>
      <c r="J220" s="204">
        <f t="shared" si="11"/>
        <v>224700679.11711594</v>
      </c>
    </row>
    <row r="221" spans="2:10" ht="12.75">
      <c r="B221" s="201">
        <v>215</v>
      </c>
      <c r="C221" s="205">
        <v>49706</v>
      </c>
      <c r="D221" s="206">
        <v>32969937.37</v>
      </c>
      <c r="E221" s="206">
        <v>2074936.18</v>
      </c>
      <c r="F221" s="206">
        <v>1055680724.79</v>
      </c>
      <c r="H221" s="203">
        <f t="shared" si="9"/>
        <v>8580351.370284826</v>
      </c>
      <c r="I221" s="203">
        <f t="shared" si="10"/>
        <v>408206.2337294273</v>
      </c>
      <c r="J221" s="204">
        <f t="shared" si="11"/>
        <v>216120327.74683112</v>
      </c>
    </row>
    <row r="222" spans="2:10" ht="12.75">
      <c r="B222" s="201">
        <v>216</v>
      </c>
      <c r="C222" s="205">
        <v>49735</v>
      </c>
      <c r="D222" s="206">
        <v>32254940.03</v>
      </c>
      <c r="E222" s="206">
        <v>2011543.84</v>
      </c>
      <c r="F222" s="206">
        <v>1022710785.97</v>
      </c>
      <c r="H222" s="203">
        <f t="shared" si="9"/>
        <v>8295706.679913461</v>
      </c>
      <c r="I222" s="203">
        <f t="shared" si="10"/>
        <v>392618.59540674323</v>
      </c>
      <c r="J222" s="204">
        <f t="shared" si="11"/>
        <v>207824621.06691766</v>
      </c>
    </row>
    <row r="223" spans="2:10" ht="12.75">
      <c r="B223" s="201">
        <v>217</v>
      </c>
      <c r="C223" s="205">
        <v>49766</v>
      </c>
      <c r="D223" s="206">
        <v>31542135.05</v>
      </c>
      <c r="E223" s="206">
        <v>1949390.25</v>
      </c>
      <c r="F223" s="206">
        <v>990455847.07</v>
      </c>
      <c r="H223" s="203">
        <f t="shared" si="9"/>
        <v>8040753.229634047</v>
      </c>
      <c r="I223" s="203">
        <f t="shared" si="10"/>
        <v>377548.06160490046</v>
      </c>
      <c r="J223" s="204">
        <f t="shared" si="11"/>
        <v>199783867.8372836</v>
      </c>
    </row>
    <row r="224" spans="2:10" ht="12.75">
      <c r="B224" s="201">
        <v>218</v>
      </c>
      <c r="C224" s="205">
        <v>49796</v>
      </c>
      <c r="D224" s="206">
        <v>30823868.72</v>
      </c>
      <c r="E224" s="206">
        <v>1888586.13</v>
      </c>
      <c r="F224" s="206">
        <v>958913710.58</v>
      </c>
      <c r="H224" s="203">
        <f t="shared" si="9"/>
        <v>7790617.705290318</v>
      </c>
      <c r="I224" s="203">
        <f t="shared" si="10"/>
        <v>362940.6932377319</v>
      </c>
      <c r="J224" s="204">
        <f t="shared" si="11"/>
        <v>191993250.1319933</v>
      </c>
    </row>
    <row r="225" spans="2:10" ht="12.75">
      <c r="B225" s="201">
        <v>219</v>
      </c>
      <c r="C225" s="205">
        <v>49827</v>
      </c>
      <c r="D225" s="206">
        <v>29981477.22</v>
      </c>
      <c r="E225" s="206">
        <v>1829305.57</v>
      </c>
      <c r="F225" s="206">
        <v>928089842.1</v>
      </c>
      <c r="H225" s="203">
        <f t="shared" si="9"/>
        <v>7543705.518288046</v>
      </c>
      <c r="I225" s="203">
        <f t="shared" si="10"/>
        <v>348787.73773978784</v>
      </c>
      <c r="J225" s="204">
        <f t="shared" si="11"/>
        <v>184449544.61370525</v>
      </c>
    </row>
    <row r="226" spans="2:10" ht="12.75">
      <c r="B226" s="201">
        <v>220</v>
      </c>
      <c r="C226" s="205">
        <v>49857</v>
      </c>
      <c r="D226" s="206">
        <v>28997118.18</v>
      </c>
      <c r="E226" s="206">
        <v>1771551.04</v>
      </c>
      <c r="F226" s="206">
        <v>898108363.45</v>
      </c>
      <c r="H226" s="203">
        <f t="shared" si="9"/>
        <v>7276583.238633245</v>
      </c>
      <c r="I226" s="203">
        <f t="shared" si="10"/>
        <v>335083.3393815645</v>
      </c>
      <c r="J226" s="204">
        <f t="shared" si="11"/>
        <v>177172961.375072</v>
      </c>
    </row>
    <row r="227" spans="2:10" ht="12.75">
      <c r="B227" s="201">
        <v>221</v>
      </c>
      <c r="C227" s="205">
        <v>49888</v>
      </c>
      <c r="D227" s="206">
        <v>28158463.88</v>
      </c>
      <c r="E227" s="206">
        <v>1715582.25</v>
      </c>
      <c r="F227" s="206">
        <v>869111245.43</v>
      </c>
      <c r="H227" s="203">
        <f t="shared" si="9"/>
        <v>6986421.515640229</v>
      </c>
      <c r="I227" s="203">
        <f t="shared" si="10"/>
        <v>321864.2131647141</v>
      </c>
      <c r="J227" s="204">
        <f t="shared" si="11"/>
        <v>170186539.85943177</v>
      </c>
    </row>
    <row r="228" spans="2:10" ht="12.75">
      <c r="B228" s="201">
        <v>222</v>
      </c>
      <c r="C228" s="205">
        <v>49919</v>
      </c>
      <c r="D228" s="206">
        <v>27231330.7</v>
      </c>
      <c r="E228" s="206">
        <v>1661215.89</v>
      </c>
      <c r="F228" s="206">
        <v>840952782.36</v>
      </c>
      <c r="H228" s="203">
        <f t="shared" si="9"/>
        <v>6729892.587182641</v>
      </c>
      <c r="I228" s="203">
        <f t="shared" si="10"/>
        <v>309172.21407796774</v>
      </c>
      <c r="J228" s="204">
        <f t="shared" si="11"/>
        <v>163456647.27224913</v>
      </c>
    </row>
    <row r="229" spans="2:10" ht="12.75">
      <c r="B229" s="201">
        <v>223</v>
      </c>
      <c r="C229" s="205">
        <v>49949</v>
      </c>
      <c r="D229" s="206">
        <v>26349099.29</v>
      </c>
      <c r="E229" s="206">
        <v>1608401.88</v>
      </c>
      <c r="F229" s="206">
        <v>813721450.49</v>
      </c>
      <c r="H229" s="203">
        <f t="shared" si="9"/>
        <v>6460904.789538175</v>
      </c>
      <c r="I229" s="203">
        <f t="shared" si="10"/>
        <v>296946.2425445859</v>
      </c>
      <c r="J229" s="204">
        <f t="shared" si="11"/>
        <v>156995742.48271096</v>
      </c>
    </row>
    <row r="230" spans="2:10" ht="12.75">
      <c r="B230" s="201">
        <v>224</v>
      </c>
      <c r="C230" s="205">
        <v>49980</v>
      </c>
      <c r="D230" s="206">
        <v>25595338.88</v>
      </c>
      <c r="E230" s="206">
        <v>1557105.16</v>
      </c>
      <c r="F230" s="206">
        <v>787372352.33</v>
      </c>
      <c r="H230" s="203">
        <f t="shared" si="9"/>
        <v>6205441.83605516</v>
      </c>
      <c r="I230" s="203">
        <f t="shared" si="10"/>
        <v>285208.9321769249</v>
      </c>
      <c r="J230" s="204">
        <f t="shared" si="11"/>
        <v>150790300.6466558</v>
      </c>
    </row>
    <row r="231" spans="2:10" ht="12.75">
      <c r="B231" s="201">
        <v>225</v>
      </c>
      <c r="C231" s="205">
        <v>50010</v>
      </c>
      <c r="D231" s="206">
        <v>24765284.74</v>
      </c>
      <c r="E231" s="206">
        <v>1507128.57</v>
      </c>
      <c r="F231" s="206">
        <v>761777012.51</v>
      </c>
      <c r="H231" s="203">
        <f t="shared" si="9"/>
        <v>5979069.7832277715</v>
      </c>
      <c r="I231" s="203">
        <f t="shared" si="10"/>
        <v>273935.7128414247</v>
      </c>
      <c r="J231" s="204">
        <f t="shared" si="11"/>
        <v>144811230.86342803</v>
      </c>
    </row>
    <row r="232" spans="2:10" ht="12.75">
      <c r="B232" s="201">
        <v>226</v>
      </c>
      <c r="C232" s="205">
        <v>50041</v>
      </c>
      <c r="D232" s="206">
        <v>23959686.79</v>
      </c>
      <c r="E232" s="206">
        <v>1458508.07</v>
      </c>
      <c r="F232" s="206">
        <v>737011728.2</v>
      </c>
      <c r="H232" s="203">
        <f t="shared" si="9"/>
        <v>5742363.904810965</v>
      </c>
      <c r="I232" s="203">
        <f t="shared" si="10"/>
        <v>263073.7360685609</v>
      </c>
      <c r="J232" s="204">
        <f t="shared" si="11"/>
        <v>139068866.95861706</v>
      </c>
    </row>
    <row r="233" spans="2:10" ht="12.75">
      <c r="B233" s="201">
        <v>227</v>
      </c>
      <c r="C233" s="205">
        <v>50072</v>
      </c>
      <c r="D233" s="206">
        <v>23186242.07</v>
      </c>
      <c r="E233" s="206">
        <v>1411253.46</v>
      </c>
      <c r="F233" s="206">
        <v>713052041</v>
      </c>
      <c r="H233" s="203">
        <f t="shared" si="9"/>
        <v>5514565.4369060695</v>
      </c>
      <c r="I233" s="203">
        <f t="shared" si="10"/>
        <v>252641.774974821</v>
      </c>
      <c r="J233" s="204">
        <f t="shared" si="11"/>
        <v>133554301.52171099</v>
      </c>
    </row>
    <row r="234" spans="2:10" ht="12.75">
      <c r="B234" s="201">
        <v>228</v>
      </c>
      <c r="C234" s="205">
        <v>50100</v>
      </c>
      <c r="D234" s="206">
        <v>22567270.79</v>
      </c>
      <c r="E234" s="206">
        <v>1365323.53</v>
      </c>
      <c r="F234" s="206">
        <v>689865799.83</v>
      </c>
      <c r="H234" s="203">
        <f t="shared" si="9"/>
        <v>5296909.735896036</v>
      </c>
      <c r="I234" s="203">
        <f t="shared" si="10"/>
        <v>242623.64776444164</v>
      </c>
      <c r="J234" s="204">
        <f t="shared" si="11"/>
        <v>128257391.78581496</v>
      </c>
    </row>
    <row r="235" spans="2:10" ht="12.75">
      <c r="B235" s="201">
        <v>229</v>
      </c>
      <c r="C235" s="205">
        <v>50131</v>
      </c>
      <c r="D235" s="206">
        <v>21947161.47</v>
      </c>
      <c r="E235" s="206">
        <v>1320361.01</v>
      </c>
      <c r="F235" s="206">
        <v>667298529.66</v>
      </c>
      <c r="H235" s="203">
        <f t="shared" si="9"/>
        <v>5111737.021494523</v>
      </c>
      <c r="I235" s="203">
        <f t="shared" si="10"/>
        <v>233000.92841089718</v>
      </c>
      <c r="J235" s="204">
        <f t="shared" si="11"/>
        <v>123145654.76432043</v>
      </c>
    </row>
    <row r="236" spans="2:10" ht="12.75">
      <c r="B236" s="201">
        <v>230</v>
      </c>
      <c r="C236" s="205">
        <v>50161</v>
      </c>
      <c r="D236" s="206">
        <v>21495192.67</v>
      </c>
      <c r="E236" s="206">
        <v>1276475.59</v>
      </c>
      <c r="F236" s="206">
        <v>645351368.03</v>
      </c>
      <c r="H236" s="203">
        <f t="shared" si="9"/>
        <v>4929645.335445553</v>
      </c>
      <c r="I236" s="203">
        <f t="shared" si="10"/>
        <v>223714.60615518212</v>
      </c>
      <c r="J236" s="204">
        <f t="shared" si="11"/>
        <v>118216009.42887488</v>
      </c>
    </row>
    <row r="237" spans="2:10" ht="12.75">
      <c r="B237" s="201">
        <v>231</v>
      </c>
      <c r="C237" s="205">
        <v>50192</v>
      </c>
      <c r="D237" s="206">
        <v>20937503.26</v>
      </c>
      <c r="E237" s="206">
        <v>1233381.43</v>
      </c>
      <c r="F237" s="206">
        <v>623856176.85</v>
      </c>
      <c r="H237" s="203">
        <f t="shared" si="9"/>
        <v>4781375.201149702</v>
      </c>
      <c r="I237" s="203">
        <f t="shared" si="10"/>
        <v>214759.08379578937</v>
      </c>
      <c r="J237" s="204">
        <f t="shared" si="11"/>
        <v>113434634.22772518</v>
      </c>
    </row>
    <row r="238" spans="2:10" ht="12.75">
      <c r="B238" s="201">
        <v>232</v>
      </c>
      <c r="C238" s="205">
        <v>50222</v>
      </c>
      <c r="D238" s="206">
        <v>20361086.59</v>
      </c>
      <c r="E238" s="206">
        <v>1191276.48</v>
      </c>
      <c r="F238" s="206">
        <v>602918673.84</v>
      </c>
      <c r="H238" s="203">
        <f t="shared" si="9"/>
        <v>4616552.341835171</v>
      </c>
      <c r="I238" s="203">
        <f t="shared" si="10"/>
        <v>206072.91884703407</v>
      </c>
      <c r="J238" s="204">
        <f t="shared" si="11"/>
        <v>108818081.88589</v>
      </c>
    </row>
    <row r="239" spans="2:10" ht="12.75">
      <c r="B239" s="201">
        <v>233</v>
      </c>
      <c r="C239" s="205">
        <v>50253</v>
      </c>
      <c r="D239" s="206">
        <v>19894139.43</v>
      </c>
      <c r="E239" s="206">
        <v>1150208.55</v>
      </c>
      <c r="F239" s="206">
        <v>582557587.13</v>
      </c>
      <c r="H239" s="203">
        <f t="shared" si="9"/>
        <v>4451291.038855836</v>
      </c>
      <c r="I239" s="203">
        <f t="shared" si="10"/>
        <v>197686.18209270018</v>
      </c>
      <c r="J239" s="204">
        <f t="shared" si="11"/>
        <v>104366790.84703417</v>
      </c>
    </row>
    <row r="240" spans="2:10" ht="12.75">
      <c r="B240" s="201">
        <v>234</v>
      </c>
      <c r="C240" s="205">
        <v>50284</v>
      </c>
      <c r="D240" s="206">
        <v>19460938.55</v>
      </c>
      <c r="E240" s="206">
        <v>1110007.47</v>
      </c>
      <c r="F240" s="206">
        <v>562663447.19</v>
      </c>
      <c r="H240" s="203">
        <f t="shared" si="9"/>
        <v>4308448.18551591</v>
      </c>
      <c r="I240" s="203">
        <f t="shared" si="10"/>
        <v>189599.67003877877</v>
      </c>
      <c r="J240" s="204">
        <f t="shared" si="11"/>
        <v>100058342.66151826</v>
      </c>
    </row>
    <row r="241" spans="2:10" ht="12.75">
      <c r="B241" s="201">
        <v>235</v>
      </c>
      <c r="C241" s="205">
        <v>50314</v>
      </c>
      <c r="D241" s="206">
        <v>19036781.32</v>
      </c>
      <c r="E241" s="206">
        <v>1070641.39</v>
      </c>
      <c r="F241" s="206">
        <v>543202508.21</v>
      </c>
      <c r="H241" s="203">
        <f t="shared" si="9"/>
        <v>4174042.0734723657</v>
      </c>
      <c r="I241" s="203">
        <f t="shared" si="10"/>
        <v>181772.65583509151</v>
      </c>
      <c r="J241" s="204">
        <f t="shared" si="11"/>
        <v>95884300.5880459</v>
      </c>
    </row>
    <row r="242" spans="2:10" ht="12.75">
      <c r="B242" s="201">
        <v>236</v>
      </c>
      <c r="C242" s="205">
        <v>50345</v>
      </c>
      <c r="D242" s="206">
        <v>18699300.71</v>
      </c>
      <c r="E242" s="206">
        <v>1032113.7</v>
      </c>
      <c r="F242" s="206">
        <v>524165728.24</v>
      </c>
      <c r="H242" s="203">
        <f t="shared" si="9"/>
        <v>4043534.9496914893</v>
      </c>
      <c r="I242" s="203">
        <f t="shared" si="10"/>
        <v>174189.81273495004</v>
      </c>
      <c r="J242" s="204">
        <f t="shared" si="11"/>
        <v>91840765.6383544</v>
      </c>
    </row>
    <row r="243" spans="2:10" ht="12.75">
      <c r="B243" s="201">
        <v>237</v>
      </c>
      <c r="C243" s="205">
        <v>50375</v>
      </c>
      <c r="D243" s="206">
        <v>18353289.89</v>
      </c>
      <c r="E243" s="206">
        <v>994312.99</v>
      </c>
      <c r="F243" s="206">
        <v>505466426.22</v>
      </c>
      <c r="H243" s="203">
        <f t="shared" si="9"/>
        <v>3930351.940155104</v>
      </c>
      <c r="I243" s="203">
        <f t="shared" si="10"/>
        <v>166844.05757634385</v>
      </c>
      <c r="J243" s="204">
        <f t="shared" si="11"/>
        <v>87910413.6981993</v>
      </c>
    </row>
    <row r="244" spans="2:10" ht="12.75">
      <c r="B244" s="201">
        <v>238</v>
      </c>
      <c r="C244" s="205">
        <v>50406</v>
      </c>
      <c r="D244" s="206">
        <v>17993429.13</v>
      </c>
      <c r="E244" s="206">
        <v>957223.78</v>
      </c>
      <c r="F244" s="206">
        <v>487113135.91</v>
      </c>
      <c r="H244" s="203">
        <f t="shared" si="9"/>
        <v>3817580.1892276555</v>
      </c>
      <c r="I244" s="203">
        <f t="shared" si="10"/>
        <v>159703.9182183954</v>
      </c>
      <c r="J244" s="204">
        <f t="shared" si="11"/>
        <v>84092833.50897165</v>
      </c>
    </row>
    <row r="245" spans="2:10" ht="12.75">
      <c r="B245" s="201">
        <v>239</v>
      </c>
      <c r="C245" s="205">
        <v>50437</v>
      </c>
      <c r="D245" s="206">
        <v>17651347.61</v>
      </c>
      <c r="E245" s="206">
        <v>920853.65</v>
      </c>
      <c r="F245" s="206">
        <v>469119706.12</v>
      </c>
      <c r="H245" s="203">
        <f t="shared" si="9"/>
        <v>3704327.5631902516</v>
      </c>
      <c r="I245" s="203">
        <f t="shared" si="10"/>
        <v>152768.6475412985</v>
      </c>
      <c r="J245" s="204">
        <f t="shared" si="11"/>
        <v>80388505.9457814</v>
      </c>
    </row>
    <row r="246" spans="2:10" ht="12.75">
      <c r="B246" s="201">
        <v>240</v>
      </c>
      <c r="C246" s="205">
        <v>50465</v>
      </c>
      <c r="D246" s="206">
        <v>17372079</v>
      </c>
      <c r="E246" s="206">
        <v>885228.73</v>
      </c>
      <c r="F246" s="206">
        <v>451468358.69</v>
      </c>
      <c r="H246" s="203">
        <f t="shared" si="9"/>
        <v>3596018.691750586</v>
      </c>
      <c r="I246" s="203">
        <f t="shared" si="10"/>
        <v>146039.11913483622</v>
      </c>
      <c r="J246" s="204">
        <f t="shared" si="11"/>
        <v>76792487.25403081</v>
      </c>
    </row>
    <row r="247" spans="2:10" ht="12.75">
      <c r="B247" s="201">
        <v>241</v>
      </c>
      <c r="C247" s="205">
        <v>50496</v>
      </c>
      <c r="D247" s="206">
        <v>17001109.56</v>
      </c>
      <c r="E247" s="206">
        <v>850200.92</v>
      </c>
      <c r="F247" s="206">
        <v>434096278.56</v>
      </c>
      <c r="H247" s="203">
        <f t="shared" si="9"/>
        <v>3500142.6967787147</v>
      </c>
      <c r="I247" s="203">
        <f t="shared" si="10"/>
        <v>139506.35184482264</v>
      </c>
      <c r="J247" s="204">
        <f t="shared" si="11"/>
        <v>73292344.5572521</v>
      </c>
    </row>
    <row r="248" spans="2:10" ht="12.75">
      <c r="B248" s="201">
        <v>242</v>
      </c>
      <c r="C248" s="205">
        <v>50526</v>
      </c>
      <c r="D248" s="206">
        <v>16696278.06</v>
      </c>
      <c r="E248" s="206">
        <v>815984.43</v>
      </c>
      <c r="F248" s="206">
        <v>417095169.6</v>
      </c>
      <c r="H248" s="203">
        <f t="shared" si="9"/>
        <v>3390465.903854847</v>
      </c>
      <c r="I248" s="203">
        <f t="shared" si="10"/>
        <v>133147.75927900797</v>
      </c>
      <c r="J248" s="204">
        <f t="shared" si="11"/>
        <v>69901878.65339725</v>
      </c>
    </row>
    <row r="249" spans="2:10" ht="12.75">
      <c r="B249" s="201">
        <v>243</v>
      </c>
      <c r="C249" s="205">
        <v>50557</v>
      </c>
      <c r="D249" s="206">
        <v>16338261.24</v>
      </c>
      <c r="E249" s="206">
        <v>782435.7</v>
      </c>
      <c r="F249" s="206">
        <v>400398890.27</v>
      </c>
      <c r="H249" s="203">
        <f t="shared" si="9"/>
        <v>3293680.075862795</v>
      </c>
      <c r="I249" s="203">
        <f t="shared" si="10"/>
        <v>126988.412887005</v>
      </c>
      <c r="J249" s="204">
        <f t="shared" si="11"/>
        <v>66608198.57753445</v>
      </c>
    </row>
    <row r="250" spans="2:10" ht="12.75">
      <c r="B250" s="201">
        <v>244</v>
      </c>
      <c r="C250" s="205">
        <v>50587</v>
      </c>
      <c r="D250" s="206">
        <v>15888066.91</v>
      </c>
      <c r="E250" s="206">
        <v>749659.46</v>
      </c>
      <c r="F250" s="206">
        <v>384060628.5</v>
      </c>
      <c r="H250" s="203">
        <f t="shared" si="9"/>
        <v>3189730.502340652</v>
      </c>
      <c r="I250" s="203">
        <f t="shared" si="10"/>
        <v>121004.89408252091</v>
      </c>
      <c r="J250" s="204">
        <f t="shared" si="11"/>
        <v>63418468.0751938</v>
      </c>
    </row>
    <row r="251" spans="2:10" ht="12.75">
      <c r="B251" s="201">
        <v>245</v>
      </c>
      <c r="C251" s="205">
        <v>50618</v>
      </c>
      <c r="D251" s="206">
        <v>15487203.25</v>
      </c>
      <c r="E251" s="206">
        <v>717868.91</v>
      </c>
      <c r="F251" s="206">
        <v>368172561.47</v>
      </c>
      <c r="H251" s="203">
        <f t="shared" si="9"/>
        <v>3072464.5980092883</v>
      </c>
      <c r="I251" s="203">
        <f t="shared" si="10"/>
        <v>115210.21700326873</v>
      </c>
      <c r="J251" s="204">
        <f t="shared" si="11"/>
        <v>60346003.47718451</v>
      </c>
    </row>
    <row r="252" spans="2:10" ht="12.75">
      <c r="B252" s="201">
        <v>246</v>
      </c>
      <c r="C252" s="205">
        <v>50649</v>
      </c>
      <c r="D252" s="206">
        <v>15120606.4</v>
      </c>
      <c r="E252" s="206">
        <v>686918.33</v>
      </c>
      <c r="F252" s="206">
        <v>352685358.08</v>
      </c>
      <c r="H252" s="203">
        <f t="shared" si="9"/>
        <v>2965327.505468704</v>
      </c>
      <c r="I252" s="203">
        <f t="shared" si="10"/>
        <v>109628.57298355187</v>
      </c>
      <c r="J252" s="204">
        <f t="shared" si="11"/>
        <v>57380675.97171581</v>
      </c>
    </row>
    <row r="253" spans="2:10" ht="12.75">
      <c r="B253" s="201">
        <v>247</v>
      </c>
      <c r="C253" s="205">
        <v>50679</v>
      </c>
      <c r="D253" s="206">
        <v>14727308.57</v>
      </c>
      <c r="E253" s="206">
        <v>656739.8</v>
      </c>
      <c r="F253" s="206">
        <v>337564752.39</v>
      </c>
      <c r="H253" s="203">
        <f t="shared" si="9"/>
        <v>2865620.5242776647</v>
      </c>
      <c r="I253" s="203">
        <f t="shared" si="10"/>
        <v>104241.56134861706</v>
      </c>
      <c r="J253" s="204">
        <f t="shared" si="11"/>
        <v>54515055.44743814</v>
      </c>
    </row>
    <row r="254" spans="2:10" ht="12.75">
      <c r="B254" s="201">
        <v>248</v>
      </c>
      <c r="C254" s="205">
        <v>50710</v>
      </c>
      <c r="D254" s="206">
        <v>14377795.11</v>
      </c>
      <c r="E254" s="206">
        <v>627431.56</v>
      </c>
      <c r="F254" s="206">
        <v>322837444.28</v>
      </c>
      <c r="H254" s="203">
        <f t="shared" si="9"/>
        <v>2763381.5033357963</v>
      </c>
      <c r="I254" s="203">
        <f t="shared" si="10"/>
        <v>99035.68406284596</v>
      </c>
      <c r="J254" s="204">
        <f t="shared" si="11"/>
        <v>51751673.94410235</v>
      </c>
    </row>
    <row r="255" spans="2:10" ht="12.75">
      <c r="B255" s="201">
        <v>249</v>
      </c>
      <c r="C255" s="205">
        <v>50740</v>
      </c>
      <c r="D255" s="206">
        <v>13992048.13</v>
      </c>
      <c r="E255" s="206">
        <v>598864.03</v>
      </c>
      <c r="F255" s="206">
        <v>308459649.35</v>
      </c>
      <c r="H255" s="203">
        <f t="shared" si="9"/>
        <v>2669928.634234689</v>
      </c>
      <c r="I255" s="203">
        <f t="shared" si="10"/>
        <v>94015.54099845259</v>
      </c>
      <c r="J255" s="204">
        <f t="shared" si="11"/>
        <v>49081745.30986766</v>
      </c>
    </row>
    <row r="256" spans="2:10" ht="12.75">
      <c r="B256" s="201">
        <v>250</v>
      </c>
      <c r="C256" s="205">
        <v>50771</v>
      </c>
      <c r="D256" s="206">
        <v>13666462.7</v>
      </c>
      <c r="E256" s="206">
        <v>571128.48</v>
      </c>
      <c r="F256" s="206">
        <v>294467601.34</v>
      </c>
      <c r="H256" s="203">
        <f t="shared" si="9"/>
        <v>2572393.0282421485</v>
      </c>
      <c r="I256" s="203">
        <f t="shared" si="10"/>
        <v>89165.17064625958</v>
      </c>
      <c r="J256" s="204">
        <f t="shared" si="11"/>
        <v>46509352.28162551</v>
      </c>
    </row>
    <row r="257" spans="2:10" ht="12.75">
      <c r="B257" s="201">
        <v>251</v>
      </c>
      <c r="C257" s="205">
        <v>50802</v>
      </c>
      <c r="D257" s="206">
        <v>13381344.98</v>
      </c>
      <c r="E257" s="206">
        <v>544081.11</v>
      </c>
      <c r="F257" s="206">
        <v>280801137.53</v>
      </c>
      <c r="H257" s="203">
        <f t="shared" si="9"/>
        <v>2486034.366355866</v>
      </c>
      <c r="I257" s="203">
        <f t="shared" si="10"/>
        <v>84491.98997828634</v>
      </c>
      <c r="J257" s="204">
        <f t="shared" si="11"/>
        <v>44023317.91526964</v>
      </c>
    </row>
    <row r="258" spans="2:10" ht="12.75">
      <c r="B258" s="201">
        <v>252</v>
      </c>
      <c r="C258" s="205">
        <v>50830</v>
      </c>
      <c r="D258" s="206">
        <v>13110437.74</v>
      </c>
      <c r="E258" s="206">
        <v>517624.94</v>
      </c>
      <c r="F258" s="206">
        <v>267419795.82</v>
      </c>
      <c r="H258" s="203">
        <f t="shared" si="9"/>
        <v>2407484.468813114</v>
      </c>
      <c r="I258" s="203">
        <f t="shared" si="10"/>
        <v>79975.69421273985</v>
      </c>
      <c r="J258" s="204">
        <f t="shared" si="11"/>
        <v>41615833.44645653</v>
      </c>
    </row>
    <row r="259" spans="2:10" ht="12.75">
      <c r="B259" s="201">
        <v>253</v>
      </c>
      <c r="C259" s="205">
        <v>50861</v>
      </c>
      <c r="D259" s="206">
        <v>12809921.93</v>
      </c>
      <c r="E259" s="206">
        <v>491721.41</v>
      </c>
      <c r="F259" s="206">
        <v>254309356.21</v>
      </c>
      <c r="H259" s="203">
        <f t="shared" si="9"/>
        <v>2332483.306729749</v>
      </c>
      <c r="I259" s="203">
        <f t="shared" si="10"/>
        <v>75602.09742772936</v>
      </c>
      <c r="J259" s="204">
        <f t="shared" si="11"/>
        <v>39283350.13972678</v>
      </c>
    </row>
    <row r="260" spans="2:10" ht="12.75">
      <c r="B260" s="201">
        <v>254</v>
      </c>
      <c r="C260" s="205">
        <v>50891</v>
      </c>
      <c r="D260" s="206">
        <v>12530729.83</v>
      </c>
      <c r="E260" s="206">
        <v>466465.56</v>
      </c>
      <c r="F260" s="206">
        <v>241499436.16</v>
      </c>
      <c r="H260" s="203">
        <f t="shared" si="9"/>
        <v>2254226.2930241674</v>
      </c>
      <c r="I260" s="203">
        <f t="shared" si="10"/>
        <v>71364.75275383699</v>
      </c>
      <c r="J260" s="204">
        <f t="shared" si="11"/>
        <v>37029123.84670261</v>
      </c>
    </row>
    <row r="261" spans="2:10" ht="12.75">
      <c r="B261" s="201">
        <v>255</v>
      </c>
      <c r="C261" s="205">
        <v>50922</v>
      </c>
      <c r="D261" s="206">
        <v>12195409.88</v>
      </c>
      <c r="E261" s="206">
        <v>441793.62</v>
      </c>
      <c r="F261" s="206">
        <v>228968706.85</v>
      </c>
      <c r="H261" s="203">
        <f t="shared" si="9"/>
        <v>2180584.3010371253</v>
      </c>
      <c r="I261" s="203">
        <f t="shared" si="10"/>
        <v>67269.57498817642</v>
      </c>
      <c r="J261" s="204">
        <f t="shared" si="11"/>
        <v>34848539.54566549</v>
      </c>
    </row>
    <row r="262" spans="2:10" ht="12.75">
      <c r="B262" s="201">
        <v>256</v>
      </c>
      <c r="C262" s="205">
        <v>50952</v>
      </c>
      <c r="D262" s="206">
        <v>11793530.18</v>
      </c>
      <c r="E262" s="206">
        <v>417822.57</v>
      </c>
      <c r="F262" s="206">
        <v>216773298.21</v>
      </c>
      <c r="H262" s="203">
        <f t="shared" si="9"/>
        <v>2099740.9866148233</v>
      </c>
      <c r="I262" s="203">
        <f t="shared" si="10"/>
        <v>63308.18017462563</v>
      </c>
      <c r="J262" s="204">
        <f t="shared" si="11"/>
        <v>32748798.559050664</v>
      </c>
    </row>
    <row r="263" spans="2:10" ht="12.75">
      <c r="B263" s="201">
        <v>257</v>
      </c>
      <c r="C263" s="205">
        <v>50983</v>
      </c>
      <c r="D263" s="206">
        <v>11403374.71</v>
      </c>
      <c r="E263" s="206">
        <v>394707.45</v>
      </c>
      <c r="F263" s="206">
        <v>204979767.32</v>
      </c>
      <c r="H263" s="203">
        <f t="shared" si="9"/>
        <v>2010365.997939337</v>
      </c>
      <c r="I263" s="203">
        <f t="shared" si="10"/>
        <v>59493.6507156087</v>
      </c>
      <c r="J263" s="204">
        <f t="shared" si="11"/>
        <v>30738432.561111327</v>
      </c>
    </row>
    <row r="264" spans="2:10" ht="12.75">
      <c r="B264" s="201">
        <v>258</v>
      </c>
      <c r="C264" s="205">
        <v>51014</v>
      </c>
      <c r="D264" s="206">
        <v>11068661.07</v>
      </c>
      <c r="E264" s="206">
        <v>372415.82</v>
      </c>
      <c r="F264" s="206">
        <v>193576392.9</v>
      </c>
      <c r="H264" s="203">
        <f t="shared" si="9"/>
        <v>1924386.1993955262</v>
      </c>
      <c r="I264" s="203">
        <f t="shared" si="10"/>
        <v>55841.485819352245</v>
      </c>
      <c r="J264" s="204">
        <f t="shared" si="11"/>
        <v>28814046.3617158</v>
      </c>
    </row>
    <row r="265" spans="2:10" ht="12.75">
      <c r="B265" s="201">
        <v>259</v>
      </c>
      <c r="C265" s="205">
        <v>51044</v>
      </c>
      <c r="D265" s="206">
        <v>10679787.45</v>
      </c>
      <c r="E265" s="206">
        <v>350842.51</v>
      </c>
      <c r="F265" s="206">
        <v>182507733.15</v>
      </c>
      <c r="H265" s="203">
        <f aca="true" t="shared" si="12" ref="H265:H328">IF(ISERROR(J264-J265),0,J264-J265)</f>
        <v>1848187.0575411282</v>
      </c>
      <c r="I265" s="203">
        <f aca="true" t="shared" si="13" ref="I265:I328">IF(ISERROR(J264*$L$3/12),0,J264*$L$3/12)</f>
        <v>52345.51755711704</v>
      </c>
      <c r="J265" s="204">
        <f aca="true" t="shared" si="14" ref="J265:J328">IF(ISERROR(J264*(1-$B$3)^(1/12)*F265/F264),0,J264*(1-$B$3)^(1/12)*F265/F264)</f>
        <v>26965859.304174673</v>
      </c>
    </row>
    <row r="266" spans="2:10" ht="12.75">
      <c r="B266" s="201">
        <v>260</v>
      </c>
      <c r="C266" s="205">
        <v>51075</v>
      </c>
      <c r="D266" s="206">
        <v>10350504.61</v>
      </c>
      <c r="E266" s="206">
        <v>330081.87</v>
      </c>
      <c r="F266" s="206">
        <v>171827944.22</v>
      </c>
      <c r="H266" s="203">
        <f t="shared" si="12"/>
        <v>1765430.9421261474</v>
      </c>
      <c r="I266" s="203">
        <f t="shared" si="13"/>
        <v>48987.977735917324</v>
      </c>
      <c r="J266" s="204">
        <f t="shared" si="14"/>
        <v>25200428.362048525</v>
      </c>
    </row>
    <row r="267" spans="2:10" ht="12.75">
      <c r="B267" s="201">
        <v>261</v>
      </c>
      <c r="C267" s="205">
        <v>51105</v>
      </c>
      <c r="D267" s="206">
        <v>9985866.53</v>
      </c>
      <c r="E267" s="206">
        <v>310015.71</v>
      </c>
      <c r="F267" s="206">
        <v>161477438.94</v>
      </c>
      <c r="H267" s="203">
        <f t="shared" si="12"/>
        <v>1692891.9565400034</v>
      </c>
      <c r="I267" s="203">
        <f t="shared" si="13"/>
        <v>45780.77819105482</v>
      </c>
      <c r="J267" s="204">
        <f t="shared" si="14"/>
        <v>23507536.405508522</v>
      </c>
    </row>
    <row r="268" spans="2:10" ht="12.75">
      <c r="B268" s="201">
        <v>262</v>
      </c>
      <c r="C268" s="205">
        <v>51136</v>
      </c>
      <c r="D268" s="206">
        <v>9630822.01</v>
      </c>
      <c r="E268" s="206">
        <v>290721.4</v>
      </c>
      <c r="F268" s="206">
        <v>151491572.13</v>
      </c>
      <c r="H268" s="203">
        <f t="shared" si="12"/>
        <v>1616573.1113559492</v>
      </c>
      <c r="I268" s="203">
        <f t="shared" si="13"/>
        <v>42705.357803340485</v>
      </c>
      <c r="J268" s="204">
        <f t="shared" si="14"/>
        <v>21890963.294152573</v>
      </c>
    </row>
    <row r="269" spans="2:10" ht="12.75">
      <c r="B269" s="201">
        <v>263</v>
      </c>
      <c r="C269" s="205">
        <v>51167</v>
      </c>
      <c r="D269" s="206">
        <v>9292993.06</v>
      </c>
      <c r="E269" s="206">
        <v>272147.89</v>
      </c>
      <c r="F269" s="206">
        <v>141860748.98</v>
      </c>
      <c r="H269" s="203">
        <f t="shared" si="12"/>
        <v>1543054.408187475</v>
      </c>
      <c r="I269" s="203">
        <f t="shared" si="13"/>
        <v>39768.58331771051</v>
      </c>
      <c r="J269" s="204">
        <f t="shared" si="14"/>
        <v>20347908.885965098</v>
      </c>
    </row>
    <row r="270" spans="2:10" ht="12.75">
      <c r="B270" s="201">
        <v>264</v>
      </c>
      <c r="C270" s="205">
        <v>51196</v>
      </c>
      <c r="D270" s="206">
        <v>8969176.68</v>
      </c>
      <c r="E270" s="206">
        <v>254275.06</v>
      </c>
      <c r="F270" s="206">
        <v>132567756.93</v>
      </c>
      <c r="H270" s="203">
        <f t="shared" si="12"/>
        <v>1473360.0454896726</v>
      </c>
      <c r="I270" s="203">
        <f t="shared" si="13"/>
        <v>36965.36780950326</v>
      </c>
      <c r="J270" s="204">
        <f t="shared" si="14"/>
        <v>18874548.840475425</v>
      </c>
    </row>
    <row r="271" spans="2:10" ht="12.75">
      <c r="B271" s="201">
        <v>265</v>
      </c>
      <c r="C271" s="205">
        <v>51227</v>
      </c>
      <c r="D271" s="206">
        <v>8633325.68</v>
      </c>
      <c r="E271" s="206">
        <v>237083.86</v>
      </c>
      <c r="F271" s="206">
        <v>123598580.28</v>
      </c>
      <c r="H271" s="203">
        <f t="shared" si="12"/>
        <v>1406946.784926068</v>
      </c>
      <c r="I271" s="203">
        <f t="shared" si="13"/>
        <v>34288.76372686369</v>
      </c>
      <c r="J271" s="204">
        <f t="shared" si="14"/>
        <v>17467602.055549357</v>
      </c>
    </row>
    <row r="272" spans="2:10" ht="12.75">
      <c r="B272" s="201">
        <v>266</v>
      </c>
      <c r="C272" s="205">
        <v>51257</v>
      </c>
      <c r="D272" s="206">
        <v>8254727.48</v>
      </c>
      <c r="E272" s="206">
        <v>220576.06</v>
      </c>
      <c r="F272" s="206">
        <v>114965255.37</v>
      </c>
      <c r="H272" s="203">
        <f t="shared" si="12"/>
        <v>1340083.4695999231</v>
      </c>
      <c r="I272" s="203">
        <f t="shared" si="13"/>
        <v>31732.810400914666</v>
      </c>
      <c r="J272" s="204">
        <f t="shared" si="14"/>
        <v>16127518.585949434</v>
      </c>
    </row>
    <row r="273" spans="2:10" ht="12.75">
      <c r="B273" s="201">
        <v>267</v>
      </c>
      <c r="C273" s="205">
        <v>51288</v>
      </c>
      <c r="D273" s="206">
        <v>7821081.81</v>
      </c>
      <c r="E273" s="206">
        <v>204819.71</v>
      </c>
      <c r="F273" s="206">
        <v>106710529.09</v>
      </c>
      <c r="H273" s="203">
        <f t="shared" si="12"/>
        <v>1268526.4938461669</v>
      </c>
      <c r="I273" s="203">
        <f t="shared" si="13"/>
        <v>29298.325431141475</v>
      </c>
      <c r="J273" s="204">
        <f t="shared" si="14"/>
        <v>14858992.092103267</v>
      </c>
    </row>
    <row r="274" spans="2:10" ht="12.75">
      <c r="B274" s="201">
        <v>268</v>
      </c>
      <c r="C274" s="205">
        <v>51318</v>
      </c>
      <c r="D274" s="206">
        <v>7299007.77</v>
      </c>
      <c r="E274" s="206">
        <v>189922.07</v>
      </c>
      <c r="F274" s="206">
        <v>98889448.04</v>
      </c>
      <c r="H274" s="203">
        <f t="shared" si="12"/>
        <v>1190734.1252000555</v>
      </c>
      <c r="I274" s="203">
        <f t="shared" si="13"/>
        <v>26993.8356339876</v>
      </c>
      <c r="J274" s="204">
        <f t="shared" si="14"/>
        <v>13668257.966903212</v>
      </c>
    </row>
    <row r="275" spans="2:10" ht="12.75">
      <c r="B275" s="201">
        <v>269</v>
      </c>
      <c r="C275" s="205">
        <v>51349</v>
      </c>
      <c r="D275" s="206">
        <v>6796094.1</v>
      </c>
      <c r="E275" s="206">
        <v>176051.22</v>
      </c>
      <c r="F275" s="206">
        <v>91590441.15</v>
      </c>
      <c r="H275" s="203">
        <f t="shared" si="12"/>
        <v>1102331.8919869177</v>
      </c>
      <c r="I275" s="203">
        <f t="shared" si="13"/>
        <v>24830.66863987417</v>
      </c>
      <c r="J275" s="204">
        <f t="shared" si="14"/>
        <v>12565926.074916294</v>
      </c>
    </row>
    <row r="276" spans="2:10" ht="12.75">
      <c r="B276" s="201">
        <v>270</v>
      </c>
      <c r="C276" s="205">
        <v>51380</v>
      </c>
      <c r="D276" s="206">
        <v>6333335.6</v>
      </c>
      <c r="E276" s="206">
        <v>163145.42</v>
      </c>
      <c r="F276" s="206">
        <v>84794347.71</v>
      </c>
      <c r="H276" s="203">
        <f t="shared" si="12"/>
        <v>1018308.6036334652</v>
      </c>
      <c r="I276" s="203">
        <f t="shared" si="13"/>
        <v>22828.099036097934</v>
      </c>
      <c r="J276" s="204">
        <f t="shared" si="14"/>
        <v>11547617.471282829</v>
      </c>
    </row>
    <row r="277" spans="2:10" ht="12.75">
      <c r="B277" s="201">
        <v>271</v>
      </c>
      <c r="C277" s="205">
        <v>51410</v>
      </c>
      <c r="D277" s="206">
        <v>5866525.46</v>
      </c>
      <c r="E277" s="206">
        <v>151158.3</v>
      </c>
      <c r="F277" s="206">
        <v>78461011.85</v>
      </c>
      <c r="H277" s="203">
        <f t="shared" si="12"/>
        <v>941400.0546551477</v>
      </c>
      <c r="I277" s="203">
        <f t="shared" si="13"/>
        <v>20978.17173949714</v>
      </c>
      <c r="J277" s="204">
        <f t="shared" si="14"/>
        <v>10606217.41662768</v>
      </c>
    </row>
    <row r="278" spans="2:10" ht="12.75">
      <c r="B278" s="201">
        <v>272</v>
      </c>
      <c r="C278" s="205">
        <v>51441</v>
      </c>
      <c r="D278" s="206">
        <v>5510948.79</v>
      </c>
      <c r="E278" s="206">
        <v>140103.27</v>
      </c>
      <c r="F278" s="206">
        <v>72594487.45</v>
      </c>
      <c r="H278" s="203">
        <f t="shared" si="12"/>
        <v>865489.7864177506</v>
      </c>
      <c r="I278" s="203">
        <f t="shared" si="13"/>
        <v>19267.961640206955</v>
      </c>
      <c r="J278" s="204">
        <f t="shared" si="14"/>
        <v>9740727.63020993</v>
      </c>
    </row>
    <row r="279" spans="2:10" ht="12.75">
      <c r="B279" s="201">
        <v>273</v>
      </c>
      <c r="C279" s="205">
        <v>51471</v>
      </c>
      <c r="D279" s="206">
        <v>5169212.24</v>
      </c>
      <c r="E279" s="206">
        <v>129758.74</v>
      </c>
      <c r="F279" s="206">
        <v>67083540.11</v>
      </c>
      <c r="H279" s="203">
        <f t="shared" si="12"/>
        <v>805927.0213661045</v>
      </c>
      <c r="I279" s="203">
        <f t="shared" si="13"/>
        <v>17695.655194881372</v>
      </c>
      <c r="J279" s="204">
        <f t="shared" si="14"/>
        <v>8934800.608843826</v>
      </c>
    </row>
    <row r="280" spans="2:10" ht="12.75">
      <c r="B280" s="201">
        <v>274</v>
      </c>
      <c r="C280" s="205">
        <v>51502</v>
      </c>
      <c r="D280" s="206">
        <v>4848289.74</v>
      </c>
      <c r="E280" s="206">
        <v>120115.92</v>
      </c>
      <c r="F280" s="206">
        <v>61914327.56</v>
      </c>
      <c r="H280" s="203">
        <f t="shared" si="12"/>
        <v>749376.4626942556</v>
      </c>
      <c r="I280" s="203">
        <f t="shared" si="13"/>
        <v>16231.554439399617</v>
      </c>
      <c r="J280" s="204">
        <f t="shared" si="14"/>
        <v>8185424.14614957</v>
      </c>
    </row>
    <row r="281" spans="2:10" ht="12.75">
      <c r="B281" s="201">
        <v>275</v>
      </c>
      <c r="C281" s="205">
        <v>51533</v>
      </c>
      <c r="D281" s="206">
        <v>4513572.98</v>
      </c>
      <c r="E281" s="206">
        <v>111126.39</v>
      </c>
      <c r="F281" s="206">
        <v>57066037.82</v>
      </c>
      <c r="H281" s="203">
        <f t="shared" si="12"/>
        <v>696681.893656631</v>
      </c>
      <c r="I281" s="203">
        <f t="shared" si="13"/>
        <v>14870.187198838386</v>
      </c>
      <c r="J281" s="204">
        <f t="shared" si="14"/>
        <v>7488742.252492939</v>
      </c>
    </row>
    <row r="282" spans="2:10" ht="12.75">
      <c r="B282" s="201">
        <v>276</v>
      </c>
      <c r="C282" s="205">
        <v>51561</v>
      </c>
      <c r="D282" s="206">
        <v>4251532.43</v>
      </c>
      <c r="E282" s="206">
        <v>102814.47</v>
      </c>
      <c r="F282" s="206">
        <v>52552465.05</v>
      </c>
      <c r="H282" s="203">
        <f t="shared" si="12"/>
        <v>643238.8429217497</v>
      </c>
      <c r="I282" s="203">
        <f t="shared" si="13"/>
        <v>13604.548425362174</v>
      </c>
      <c r="J282" s="204">
        <f t="shared" si="14"/>
        <v>6845503.409571189</v>
      </c>
    </row>
    <row r="283" spans="2:10" ht="12.75">
      <c r="B283" s="201">
        <v>277</v>
      </c>
      <c r="C283" s="205">
        <v>51592</v>
      </c>
      <c r="D283" s="206">
        <v>4080279.69</v>
      </c>
      <c r="E283" s="206">
        <v>95035.99</v>
      </c>
      <c r="F283" s="206">
        <v>48300932.62</v>
      </c>
      <c r="H283" s="203">
        <f t="shared" si="12"/>
        <v>600266.0202794215</v>
      </c>
      <c r="I283" s="203">
        <f t="shared" si="13"/>
        <v>12435.997860720994</v>
      </c>
      <c r="J283" s="204">
        <f t="shared" si="14"/>
        <v>6245237.389291768</v>
      </c>
    </row>
    <row r="284" spans="2:10" ht="12.75">
      <c r="B284" s="201">
        <v>278</v>
      </c>
      <c r="C284" s="205">
        <v>51622</v>
      </c>
      <c r="D284" s="206">
        <v>3909328.54</v>
      </c>
      <c r="E284" s="206">
        <v>87600.37</v>
      </c>
      <c r="F284" s="206">
        <v>44220652.9</v>
      </c>
      <c r="H284" s="203">
        <f t="shared" si="12"/>
        <v>569794.9840393355</v>
      </c>
      <c r="I284" s="203">
        <f t="shared" si="13"/>
        <v>11345.514590546712</v>
      </c>
      <c r="J284" s="204">
        <f t="shared" si="14"/>
        <v>5675442.405252432</v>
      </c>
    </row>
    <row r="285" spans="2:10" ht="12.75">
      <c r="B285" s="201">
        <v>279</v>
      </c>
      <c r="C285" s="205">
        <v>51653</v>
      </c>
      <c r="D285" s="206">
        <v>3711077.29</v>
      </c>
      <c r="E285" s="206">
        <v>80510.37</v>
      </c>
      <c r="F285" s="206">
        <v>40311324.2</v>
      </c>
      <c r="H285" s="203">
        <f t="shared" si="12"/>
        <v>539941.9670087574</v>
      </c>
      <c r="I285" s="203">
        <f t="shared" si="13"/>
        <v>10310.387036208585</v>
      </c>
      <c r="J285" s="204">
        <f t="shared" si="14"/>
        <v>5135500.438243675</v>
      </c>
    </row>
    <row r="286" spans="2:10" ht="12.75">
      <c r="B286" s="201">
        <v>280</v>
      </c>
      <c r="C286" s="205">
        <v>51683</v>
      </c>
      <c r="D286" s="206">
        <v>3440218.69</v>
      </c>
      <c r="E286" s="206">
        <v>73794.89</v>
      </c>
      <c r="F286" s="206">
        <v>36600247.52</v>
      </c>
      <c r="H286" s="203">
        <f t="shared" si="12"/>
        <v>507207.23244062904</v>
      </c>
      <c r="I286" s="203">
        <f t="shared" si="13"/>
        <v>9329.492462809343</v>
      </c>
      <c r="J286" s="204">
        <f t="shared" si="14"/>
        <v>4628293.205803046</v>
      </c>
    </row>
    <row r="287" spans="2:10" ht="12.75">
      <c r="B287" s="201">
        <v>281</v>
      </c>
      <c r="C287" s="205">
        <v>51714</v>
      </c>
      <c r="D287" s="206">
        <v>3198492.27</v>
      </c>
      <c r="E287" s="206">
        <v>67587.51</v>
      </c>
      <c r="F287" s="206">
        <v>33160028.18</v>
      </c>
      <c r="H287" s="203">
        <f t="shared" si="12"/>
        <v>465998.1018032739</v>
      </c>
      <c r="I287" s="203">
        <f t="shared" si="13"/>
        <v>8408.0659905422</v>
      </c>
      <c r="J287" s="204">
        <f t="shared" si="14"/>
        <v>4162295.103999772</v>
      </c>
    </row>
    <row r="288" spans="2:10" ht="12.75">
      <c r="B288" s="201">
        <v>282</v>
      </c>
      <c r="C288" s="205">
        <v>51745</v>
      </c>
      <c r="D288" s="206">
        <v>2940134.54</v>
      </c>
      <c r="E288" s="206">
        <v>61830.8</v>
      </c>
      <c r="F288" s="206">
        <v>29961535.98</v>
      </c>
      <c r="H288" s="203">
        <f t="shared" si="12"/>
        <v>429250.4356642086</v>
      </c>
      <c r="I288" s="203">
        <f t="shared" si="13"/>
        <v>7561.502772266253</v>
      </c>
      <c r="J288" s="204">
        <f t="shared" si="14"/>
        <v>3733044.6683355635</v>
      </c>
    </row>
    <row r="289" spans="2:10" ht="12.75">
      <c r="B289" s="201">
        <v>283</v>
      </c>
      <c r="C289" s="205">
        <v>51775</v>
      </c>
      <c r="D289" s="206">
        <v>2679299</v>
      </c>
      <c r="E289" s="206">
        <v>56529.4</v>
      </c>
      <c r="F289" s="206">
        <v>27021401.17</v>
      </c>
      <c r="H289" s="203">
        <f t="shared" si="12"/>
        <v>391185.73346462706</v>
      </c>
      <c r="I289" s="203">
        <f t="shared" si="13"/>
        <v>6781.69781414294</v>
      </c>
      <c r="J289" s="204">
        <f t="shared" si="14"/>
        <v>3341858.9348709364</v>
      </c>
    </row>
    <row r="290" spans="2:10" ht="12.75">
      <c r="B290" s="201">
        <v>284</v>
      </c>
      <c r="C290" s="205">
        <v>51806</v>
      </c>
      <c r="D290" s="206">
        <v>2476797.03</v>
      </c>
      <c r="E290" s="206">
        <v>51694.22</v>
      </c>
      <c r="F290" s="206">
        <v>24342101.87</v>
      </c>
      <c r="H290" s="203">
        <f t="shared" si="12"/>
        <v>353591.5162026938</v>
      </c>
      <c r="I290" s="203">
        <f t="shared" si="13"/>
        <v>6071.043731682202</v>
      </c>
      <c r="J290" s="204">
        <f t="shared" si="14"/>
        <v>2988267.4186682426</v>
      </c>
    </row>
    <row r="291" spans="2:10" ht="12.75">
      <c r="B291" s="201">
        <v>285</v>
      </c>
      <c r="C291" s="205">
        <v>51836</v>
      </c>
      <c r="D291" s="206">
        <v>2253715.11</v>
      </c>
      <c r="E291" s="206">
        <v>47198.14</v>
      </c>
      <c r="F291" s="206">
        <v>21865304.77</v>
      </c>
      <c r="H291" s="203">
        <f t="shared" si="12"/>
        <v>323875.8242018549</v>
      </c>
      <c r="I291" s="203">
        <f t="shared" si="13"/>
        <v>5428.685810580641</v>
      </c>
      <c r="J291" s="204">
        <f t="shared" si="14"/>
        <v>2664391.5944663878</v>
      </c>
    </row>
    <row r="292" spans="2:10" ht="12.75">
      <c r="B292" s="201">
        <v>286</v>
      </c>
      <c r="C292" s="205">
        <v>51867</v>
      </c>
      <c r="D292" s="206">
        <v>2034917.22</v>
      </c>
      <c r="E292" s="206">
        <v>43074.13</v>
      </c>
      <c r="F292" s="206">
        <v>19611590.08</v>
      </c>
      <c r="H292" s="203">
        <f t="shared" si="12"/>
        <v>292272.6471863729</v>
      </c>
      <c r="I292" s="203">
        <f t="shared" si="13"/>
        <v>4840.311396613938</v>
      </c>
      <c r="J292" s="204">
        <f t="shared" si="14"/>
        <v>2372118.947280015</v>
      </c>
    </row>
    <row r="293" spans="2:10" ht="12.75">
      <c r="B293" s="201">
        <v>287</v>
      </c>
      <c r="C293" s="205">
        <v>51898</v>
      </c>
      <c r="D293" s="206">
        <v>1816365.44</v>
      </c>
      <c r="E293" s="206">
        <v>39302.13</v>
      </c>
      <c r="F293" s="206">
        <v>17576672.95</v>
      </c>
      <c r="H293" s="203">
        <f t="shared" si="12"/>
        <v>261832.24217845034</v>
      </c>
      <c r="I293" s="203">
        <f t="shared" si="13"/>
        <v>4309.3494208920265</v>
      </c>
      <c r="J293" s="204">
        <f t="shared" si="14"/>
        <v>2110286.7051015645</v>
      </c>
    </row>
    <row r="294" spans="2:10" ht="12.75">
      <c r="B294" s="201">
        <v>288</v>
      </c>
      <c r="C294" s="205">
        <v>51926</v>
      </c>
      <c r="D294" s="206">
        <v>1619955.63</v>
      </c>
      <c r="E294" s="206">
        <v>35896.92</v>
      </c>
      <c r="F294" s="206">
        <v>15760307.66</v>
      </c>
      <c r="H294" s="203">
        <f t="shared" si="12"/>
        <v>232048.72673801845</v>
      </c>
      <c r="I294" s="203">
        <f t="shared" si="13"/>
        <v>3833.6875142678423</v>
      </c>
      <c r="J294" s="204">
        <f t="shared" si="14"/>
        <v>1878237.978363546</v>
      </c>
    </row>
    <row r="295" spans="2:10" ht="12.75">
      <c r="B295" s="201">
        <v>289</v>
      </c>
      <c r="C295" s="205">
        <v>51957</v>
      </c>
      <c r="D295" s="206">
        <v>1400735.98</v>
      </c>
      <c r="E295" s="206">
        <v>32795.08</v>
      </c>
      <c r="F295" s="206">
        <v>14140352.21</v>
      </c>
      <c r="H295" s="203">
        <f t="shared" si="12"/>
        <v>205502.41893896763</v>
      </c>
      <c r="I295" s="203">
        <f t="shared" si="13"/>
        <v>3412.1323273604416</v>
      </c>
      <c r="J295" s="204">
        <f t="shared" si="14"/>
        <v>1672735.5594245784</v>
      </c>
    </row>
    <row r="296" spans="2:10" ht="12.75">
      <c r="B296" s="201">
        <v>290</v>
      </c>
      <c r="C296" s="205">
        <v>51987</v>
      </c>
      <c r="D296" s="206">
        <v>1248661.78</v>
      </c>
      <c r="E296" s="206">
        <v>30041.64</v>
      </c>
      <c r="F296" s="206">
        <v>12739616.11</v>
      </c>
      <c r="H296" s="203">
        <f t="shared" si="12"/>
        <v>176828.74945732532</v>
      </c>
      <c r="I296" s="203">
        <f t="shared" si="13"/>
        <v>3038.802932954651</v>
      </c>
      <c r="J296" s="204">
        <f t="shared" si="14"/>
        <v>1495906.8099672531</v>
      </c>
    </row>
    <row r="297" spans="2:10" ht="12.75">
      <c r="B297" s="201">
        <v>291</v>
      </c>
      <c r="C297" s="205">
        <v>52018</v>
      </c>
      <c r="D297" s="206">
        <v>1066854.85</v>
      </c>
      <c r="E297" s="206">
        <v>27537.9</v>
      </c>
      <c r="F297" s="206">
        <v>11490954.34</v>
      </c>
      <c r="H297" s="203">
        <f t="shared" si="12"/>
        <v>156583.48454680014</v>
      </c>
      <c r="I297" s="203">
        <f t="shared" si="13"/>
        <v>2717.5640381071767</v>
      </c>
      <c r="J297" s="204">
        <f t="shared" si="14"/>
        <v>1339323.325420453</v>
      </c>
    </row>
    <row r="298" spans="2:10" ht="12.75">
      <c r="B298" s="201">
        <v>292</v>
      </c>
      <c r="C298" s="205">
        <v>52048</v>
      </c>
      <c r="D298" s="206">
        <v>825603.51</v>
      </c>
      <c r="E298" s="206">
        <v>25331.14</v>
      </c>
      <c r="F298" s="206">
        <v>10424099.46</v>
      </c>
      <c r="H298" s="203">
        <f t="shared" si="12"/>
        <v>133318.58285091026</v>
      </c>
      <c r="I298" s="203">
        <f t="shared" si="13"/>
        <v>2433.1040411804893</v>
      </c>
      <c r="J298" s="204">
        <f t="shared" si="14"/>
        <v>1206004.7425695427</v>
      </c>
    </row>
    <row r="299" spans="2:10" ht="12.75">
      <c r="B299" s="201">
        <v>293</v>
      </c>
      <c r="C299" s="205">
        <v>52079</v>
      </c>
      <c r="D299" s="206">
        <v>705084.28</v>
      </c>
      <c r="E299" s="206">
        <v>23529.8</v>
      </c>
      <c r="F299" s="206">
        <v>9598496.28</v>
      </c>
      <c r="H299" s="203">
        <f t="shared" si="12"/>
        <v>103717.43750258768</v>
      </c>
      <c r="I299" s="203">
        <f t="shared" si="13"/>
        <v>2190.9086156680028</v>
      </c>
      <c r="J299" s="204">
        <f t="shared" si="14"/>
        <v>1102287.305066955</v>
      </c>
    </row>
    <row r="300" spans="2:10" ht="12.75">
      <c r="B300" s="201">
        <v>294</v>
      </c>
      <c r="C300" s="205">
        <v>52110</v>
      </c>
      <c r="D300" s="206">
        <v>607064.78</v>
      </c>
      <c r="E300" s="206">
        <v>21939.33</v>
      </c>
      <c r="F300" s="206">
        <v>8893411.93</v>
      </c>
      <c r="H300" s="203">
        <f t="shared" si="12"/>
        <v>88513.30431331717</v>
      </c>
      <c r="I300" s="203">
        <f t="shared" si="13"/>
        <v>2002.4886042049684</v>
      </c>
      <c r="J300" s="204">
        <f t="shared" si="14"/>
        <v>1013774.0007536379</v>
      </c>
    </row>
    <row r="301" spans="2:10" ht="12.75">
      <c r="B301" s="201">
        <v>295</v>
      </c>
      <c r="C301" s="205">
        <v>52140</v>
      </c>
      <c r="D301" s="206">
        <v>533905.69</v>
      </c>
      <c r="E301" s="206">
        <v>20520.94</v>
      </c>
      <c r="F301" s="206">
        <v>8286347.22</v>
      </c>
      <c r="H301" s="203">
        <f t="shared" si="12"/>
        <v>76175.28565305134</v>
      </c>
      <c r="I301" s="203">
        <f t="shared" si="13"/>
        <v>1841.689434702442</v>
      </c>
      <c r="J301" s="204">
        <f t="shared" si="14"/>
        <v>937598.7151005865</v>
      </c>
    </row>
    <row r="302" spans="2:10" ht="12.75">
      <c r="B302" s="201">
        <v>296</v>
      </c>
      <c r="C302" s="205">
        <v>52171</v>
      </c>
      <c r="D302" s="206">
        <v>504325.85</v>
      </c>
      <c r="E302" s="206">
        <v>19236.51</v>
      </c>
      <c r="F302" s="206">
        <v>7752441.48</v>
      </c>
      <c r="H302" s="203">
        <f t="shared" si="12"/>
        <v>66888.76320139796</v>
      </c>
      <c r="I302" s="203">
        <f t="shared" si="13"/>
        <v>1703.304332432732</v>
      </c>
      <c r="J302" s="204">
        <f t="shared" si="14"/>
        <v>870709.9518991886</v>
      </c>
    </row>
    <row r="303" spans="2:10" ht="12.75">
      <c r="B303" s="201">
        <v>297</v>
      </c>
      <c r="C303" s="205">
        <v>52201</v>
      </c>
      <c r="D303" s="206">
        <v>474382.8</v>
      </c>
      <c r="E303" s="206">
        <v>18010.44</v>
      </c>
      <c r="F303" s="206">
        <v>7248115.73</v>
      </c>
      <c r="H303" s="203">
        <f t="shared" si="12"/>
        <v>62654.31089854671</v>
      </c>
      <c r="I303" s="203">
        <f t="shared" si="13"/>
        <v>1581.7897459501926</v>
      </c>
      <c r="J303" s="204">
        <f t="shared" si="14"/>
        <v>808055.6410006419</v>
      </c>
    </row>
    <row r="304" spans="2:10" ht="12.75">
      <c r="B304" s="201">
        <v>298</v>
      </c>
      <c r="C304" s="205">
        <v>52232</v>
      </c>
      <c r="D304" s="206">
        <v>437633.5</v>
      </c>
      <c r="E304" s="206">
        <v>16843.26</v>
      </c>
      <c r="F304" s="206">
        <v>6773733.01</v>
      </c>
      <c r="H304" s="203">
        <f t="shared" si="12"/>
        <v>58462.92509148666</v>
      </c>
      <c r="I304" s="203">
        <f t="shared" si="13"/>
        <v>1467.9677478178328</v>
      </c>
      <c r="J304" s="204">
        <f t="shared" si="14"/>
        <v>749592.7159091552</v>
      </c>
    </row>
    <row r="305" spans="2:10" ht="12.75">
      <c r="B305" s="201">
        <v>299</v>
      </c>
      <c r="C305" s="205">
        <v>52263</v>
      </c>
      <c r="D305" s="206">
        <v>417968.44</v>
      </c>
      <c r="E305" s="206">
        <v>15753.89</v>
      </c>
      <c r="F305" s="206">
        <v>6336099.35</v>
      </c>
      <c r="H305" s="203">
        <f t="shared" si="12"/>
        <v>53606.88696748053</v>
      </c>
      <c r="I305" s="203">
        <f t="shared" si="13"/>
        <v>1361.7601005682986</v>
      </c>
      <c r="J305" s="204">
        <f t="shared" si="14"/>
        <v>695985.8289416747</v>
      </c>
    </row>
    <row r="306" spans="2:10" ht="12.75">
      <c r="B306" s="201">
        <v>300</v>
      </c>
      <c r="C306" s="205">
        <v>52291</v>
      </c>
      <c r="D306" s="206">
        <v>399729.17</v>
      </c>
      <c r="E306" s="206">
        <v>14712.82</v>
      </c>
      <c r="F306" s="206">
        <v>5918130.88</v>
      </c>
      <c r="H306" s="203">
        <f t="shared" si="12"/>
        <v>50711.89850585081</v>
      </c>
      <c r="I306" s="203">
        <f t="shared" si="13"/>
        <v>1264.374255910709</v>
      </c>
      <c r="J306" s="204">
        <f t="shared" si="14"/>
        <v>645273.9304358239</v>
      </c>
    </row>
    <row r="307" spans="2:10" ht="12.75">
      <c r="B307" s="201">
        <v>301</v>
      </c>
      <c r="C307" s="205">
        <v>52322</v>
      </c>
      <c r="D307" s="206">
        <v>376999.94</v>
      </c>
      <c r="E307" s="206">
        <v>13719.71</v>
      </c>
      <c r="F307" s="206">
        <v>5518401.89</v>
      </c>
      <c r="H307" s="203">
        <f t="shared" si="12"/>
        <v>48026.877229598234</v>
      </c>
      <c r="I307" s="203">
        <f t="shared" si="13"/>
        <v>1172.2476402917466</v>
      </c>
      <c r="J307" s="204">
        <f t="shared" si="14"/>
        <v>597247.0532062256</v>
      </c>
    </row>
    <row r="308" spans="2:10" ht="12.75">
      <c r="B308" s="201">
        <v>302</v>
      </c>
      <c r="C308" s="205">
        <v>52352</v>
      </c>
      <c r="D308" s="206">
        <v>354890.9</v>
      </c>
      <c r="E308" s="206">
        <v>12781.4</v>
      </c>
      <c r="F308" s="206">
        <v>5141402.12</v>
      </c>
      <c r="H308" s="203">
        <f t="shared" si="12"/>
        <v>44910.993018916226</v>
      </c>
      <c r="I308" s="203">
        <f t="shared" si="13"/>
        <v>1084.9988133246432</v>
      </c>
      <c r="J308" s="204">
        <f t="shared" si="14"/>
        <v>552336.0601873094</v>
      </c>
    </row>
    <row r="309" spans="2:10" ht="12.75">
      <c r="B309" s="201">
        <v>303</v>
      </c>
      <c r="C309" s="205">
        <v>52383</v>
      </c>
      <c r="D309" s="206">
        <v>333063.15</v>
      </c>
      <c r="E309" s="206">
        <v>11900.44</v>
      </c>
      <c r="F309" s="206">
        <v>4786511.05</v>
      </c>
      <c r="H309" s="203">
        <f t="shared" si="12"/>
        <v>41922.70779703086</v>
      </c>
      <c r="I309" s="203">
        <f t="shared" si="13"/>
        <v>1003.4105093402787</v>
      </c>
      <c r="J309" s="204">
        <f t="shared" si="14"/>
        <v>510413.35239027854</v>
      </c>
    </row>
    <row r="310" spans="2:10" ht="12.75">
      <c r="B310" s="201">
        <v>304</v>
      </c>
      <c r="C310" s="205">
        <v>52413</v>
      </c>
      <c r="D310" s="206">
        <v>316910.85</v>
      </c>
      <c r="E310" s="206">
        <v>11073.66</v>
      </c>
      <c r="F310" s="206">
        <v>4453447.94</v>
      </c>
      <c r="H310" s="203">
        <f t="shared" si="12"/>
        <v>39023.231473621505</v>
      </c>
      <c r="I310" s="203">
        <f t="shared" si="13"/>
        <v>927.250923509006</v>
      </c>
      <c r="J310" s="204">
        <f t="shared" si="14"/>
        <v>471390.12091665703</v>
      </c>
    </row>
    <row r="311" spans="2:10" ht="12.75">
      <c r="B311" s="201">
        <v>305</v>
      </c>
      <c r="C311" s="205">
        <v>52444</v>
      </c>
      <c r="D311" s="206">
        <v>295596.96</v>
      </c>
      <c r="E311" s="206">
        <v>10282.91</v>
      </c>
      <c r="F311" s="206">
        <v>4136537.07</v>
      </c>
      <c r="H311" s="203">
        <f t="shared" si="12"/>
        <v>36777.680921217485</v>
      </c>
      <c r="I311" s="203">
        <f t="shared" si="13"/>
        <v>856.3587196652603</v>
      </c>
      <c r="J311" s="204">
        <f t="shared" si="14"/>
        <v>434612.43999543955</v>
      </c>
    </row>
    <row r="312" spans="2:10" ht="12.75">
      <c r="B312" s="201">
        <v>306</v>
      </c>
      <c r="C312" s="205">
        <v>52475</v>
      </c>
      <c r="D312" s="206">
        <v>286508.33</v>
      </c>
      <c r="E312" s="206">
        <v>9542.75</v>
      </c>
      <c r="F312" s="206">
        <v>3840940.05</v>
      </c>
      <c r="H312" s="203">
        <f t="shared" si="12"/>
        <v>34037.388938507764</v>
      </c>
      <c r="I312" s="203">
        <f t="shared" si="13"/>
        <v>789.5459326583818</v>
      </c>
      <c r="J312" s="204">
        <f t="shared" si="14"/>
        <v>400575.0510569318</v>
      </c>
    </row>
    <row r="313" spans="2:10" ht="12.75">
      <c r="B313" s="201">
        <v>307</v>
      </c>
      <c r="C313" s="205">
        <v>52505</v>
      </c>
      <c r="D313" s="206">
        <v>268224.54</v>
      </c>
      <c r="E313" s="206">
        <v>8825.97</v>
      </c>
      <c r="F313" s="206">
        <v>3554431.75</v>
      </c>
      <c r="H313" s="203">
        <f t="shared" si="12"/>
        <v>32617.530915387848</v>
      </c>
      <c r="I313" s="203">
        <f t="shared" si="13"/>
        <v>727.711342753426</v>
      </c>
      <c r="J313" s="204">
        <f t="shared" si="14"/>
        <v>367957.52014154394</v>
      </c>
    </row>
    <row r="314" spans="2:10" ht="12.75">
      <c r="B314" s="201">
        <v>308</v>
      </c>
      <c r="C314" s="205">
        <v>52536</v>
      </c>
      <c r="D314" s="206">
        <v>248957.69</v>
      </c>
      <c r="E314" s="206">
        <v>8152.96</v>
      </c>
      <c r="F314" s="206">
        <v>3286207.29</v>
      </c>
      <c r="H314" s="203">
        <f t="shared" si="12"/>
        <v>30278.877026142203</v>
      </c>
      <c r="I314" s="203">
        <f t="shared" si="13"/>
        <v>668.4561615904714</v>
      </c>
      <c r="J314" s="204">
        <f t="shared" si="14"/>
        <v>337678.64311540173</v>
      </c>
    </row>
    <row r="315" spans="2:10" ht="12.75">
      <c r="B315" s="201">
        <v>309</v>
      </c>
      <c r="C315" s="205">
        <v>52566</v>
      </c>
      <c r="D315" s="206">
        <v>229573.66</v>
      </c>
      <c r="E315" s="206">
        <v>7528.12</v>
      </c>
      <c r="F315" s="206">
        <v>3037249.76</v>
      </c>
      <c r="H315" s="203">
        <f t="shared" si="12"/>
        <v>27886.58397680818</v>
      </c>
      <c r="I315" s="203">
        <f t="shared" si="13"/>
        <v>613.4495349929798</v>
      </c>
      <c r="J315" s="204">
        <f t="shared" si="14"/>
        <v>309792.05913859355</v>
      </c>
    </row>
    <row r="316" spans="2:10" ht="12.75">
      <c r="B316" s="201">
        <v>310</v>
      </c>
      <c r="C316" s="205">
        <v>52597</v>
      </c>
      <c r="D316" s="206">
        <v>216022.33</v>
      </c>
      <c r="E316" s="206">
        <v>6951.78</v>
      </c>
      <c r="F316" s="206">
        <v>2807675.76</v>
      </c>
      <c r="H316" s="203">
        <f t="shared" si="12"/>
        <v>25530.677150235628</v>
      </c>
      <c r="I316" s="203">
        <f t="shared" si="13"/>
        <v>562.7889074351116</v>
      </c>
      <c r="J316" s="204">
        <f t="shared" si="14"/>
        <v>284261.3819883579</v>
      </c>
    </row>
    <row r="317" spans="2:10" ht="12.75">
      <c r="B317" s="201">
        <v>311</v>
      </c>
      <c r="C317" s="205">
        <v>52628</v>
      </c>
      <c r="D317" s="206">
        <v>199285.45</v>
      </c>
      <c r="E317" s="206">
        <v>6411.47</v>
      </c>
      <c r="F317" s="206">
        <v>2591653.43</v>
      </c>
      <c r="H317" s="203">
        <f t="shared" si="12"/>
        <v>23808.617744167655</v>
      </c>
      <c r="I317" s="203">
        <f t="shared" si="13"/>
        <v>516.4081772788503</v>
      </c>
      <c r="J317" s="204">
        <f t="shared" si="14"/>
        <v>260452.76424419027</v>
      </c>
    </row>
    <row r="318" spans="2:10" ht="12.75">
      <c r="B318" s="201">
        <v>312</v>
      </c>
      <c r="C318" s="205">
        <v>52657</v>
      </c>
      <c r="D318" s="206">
        <v>190478.68</v>
      </c>
      <c r="E318" s="206">
        <v>5914.05</v>
      </c>
      <c r="F318" s="206">
        <v>2392368.05</v>
      </c>
      <c r="H318" s="203">
        <f t="shared" si="12"/>
        <v>21802.908810112654</v>
      </c>
      <c r="I318" s="203">
        <f t="shared" si="13"/>
        <v>473.1558550436123</v>
      </c>
      <c r="J318" s="204">
        <f t="shared" si="14"/>
        <v>238649.85543407762</v>
      </c>
    </row>
    <row r="319" spans="2:10" ht="12.75">
      <c r="B319" s="201">
        <v>313</v>
      </c>
      <c r="C319" s="205">
        <v>52688</v>
      </c>
      <c r="D319" s="206">
        <v>179471.56</v>
      </c>
      <c r="E319" s="206">
        <v>5438.44</v>
      </c>
      <c r="F319" s="206">
        <v>2201889.23</v>
      </c>
      <c r="H319" s="203">
        <f t="shared" si="12"/>
        <v>20623.10361304035</v>
      </c>
      <c r="I319" s="203">
        <f t="shared" si="13"/>
        <v>433.54723737190767</v>
      </c>
      <c r="J319" s="204">
        <f t="shared" si="14"/>
        <v>218026.75182103727</v>
      </c>
    </row>
    <row r="320" spans="2:10" ht="12.75">
      <c r="B320" s="201">
        <v>314</v>
      </c>
      <c r="C320" s="205">
        <v>52718</v>
      </c>
      <c r="D320" s="206">
        <v>167524.15</v>
      </c>
      <c r="E320" s="206">
        <v>4991.97</v>
      </c>
      <c r="F320" s="206">
        <v>2022417.64</v>
      </c>
      <c r="H320" s="203">
        <f t="shared" si="12"/>
        <v>19249.67588038792</v>
      </c>
      <c r="I320" s="203">
        <f t="shared" si="13"/>
        <v>396.08193247488435</v>
      </c>
      <c r="J320" s="204">
        <f t="shared" si="14"/>
        <v>198777.07594064935</v>
      </c>
    </row>
    <row r="321" spans="2:10" ht="12.75">
      <c r="B321" s="201">
        <v>315</v>
      </c>
      <c r="C321" s="205">
        <v>52749</v>
      </c>
      <c r="D321" s="206">
        <v>156811.45</v>
      </c>
      <c r="E321" s="206">
        <v>4575.58</v>
      </c>
      <c r="F321" s="206">
        <v>1854893.5</v>
      </c>
      <c r="H321" s="203">
        <f t="shared" si="12"/>
        <v>17811.667201081844</v>
      </c>
      <c r="I321" s="203">
        <f t="shared" si="13"/>
        <v>361.1116879588463</v>
      </c>
      <c r="J321" s="204">
        <f t="shared" si="14"/>
        <v>180965.4087395675</v>
      </c>
    </row>
    <row r="322" spans="2:10" ht="12.75">
      <c r="B322" s="201">
        <v>316</v>
      </c>
      <c r="C322" s="205">
        <v>52779</v>
      </c>
      <c r="D322" s="206">
        <v>149445.79</v>
      </c>
      <c r="E322" s="206">
        <v>4185.53</v>
      </c>
      <c r="F322" s="206">
        <v>1698082.05</v>
      </c>
      <c r="H322" s="203">
        <f t="shared" si="12"/>
        <v>16522.02844462113</v>
      </c>
      <c r="I322" s="203">
        <f t="shared" si="13"/>
        <v>328.75382587688097</v>
      </c>
      <c r="J322" s="204">
        <f t="shared" si="14"/>
        <v>164443.38029494637</v>
      </c>
    </row>
    <row r="323" spans="2:10" ht="12.75">
      <c r="B323" s="201">
        <v>317</v>
      </c>
      <c r="C323" s="205">
        <v>52810</v>
      </c>
      <c r="D323" s="206">
        <v>142694.25</v>
      </c>
      <c r="E323" s="206">
        <v>3813.81</v>
      </c>
      <c r="F323" s="206">
        <v>1548636.37</v>
      </c>
      <c r="H323" s="203">
        <f t="shared" si="12"/>
        <v>15579.849840335926</v>
      </c>
      <c r="I323" s="203">
        <f t="shared" si="13"/>
        <v>298.73880753581926</v>
      </c>
      <c r="J323" s="204">
        <f t="shared" si="14"/>
        <v>148863.53045461045</v>
      </c>
    </row>
    <row r="324" spans="2:10" ht="12.75">
      <c r="B324" s="201">
        <v>318</v>
      </c>
      <c r="C324" s="205">
        <v>52841</v>
      </c>
      <c r="D324" s="206">
        <v>139300.44</v>
      </c>
      <c r="E324" s="206">
        <v>3459.81</v>
      </c>
      <c r="F324" s="206">
        <v>1405942.08</v>
      </c>
      <c r="H324" s="203">
        <f t="shared" si="12"/>
        <v>14714.53489652602</v>
      </c>
      <c r="I324" s="203">
        <f t="shared" si="13"/>
        <v>270.43541365920896</v>
      </c>
      <c r="J324" s="204">
        <f t="shared" si="14"/>
        <v>134148.99555808443</v>
      </c>
    </row>
    <row r="325" spans="2:10" ht="12.75">
      <c r="B325" s="201">
        <v>319</v>
      </c>
      <c r="C325" s="205">
        <v>52871</v>
      </c>
      <c r="D325" s="206">
        <v>130829.97</v>
      </c>
      <c r="E325" s="206">
        <v>3115.2</v>
      </c>
      <c r="F325" s="206">
        <v>1266641.71</v>
      </c>
      <c r="H325" s="203">
        <f t="shared" si="12"/>
        <v>14183.896672435541</v>
      </c>
      <c r="I325" s="203">
        <f t="shared" si="13"/>
        <v>243.7040085971867</v>
      </c>
      <c r="J325" s="204">
        <f t="shared" si="14"/>
        <v>119965.09888564888</v>
      </c>
    </row>
    <row r="326" spans="2:10" ht="12.75">
      <c r="B326" s="201">
        <v>320</v>
      </c>
      <c r="C326" s="205">
        <v>52902</v>
      </c>
      <c r="D326" s="206">
        <v>124469.56</v>
      </c>
      <c r="E326" s="206">
        <v>2792.34</v>
      </c>
      <c r="F326" s="206">
        <v>1135811.62</v>
      </c>
      <c r="H326" s="203">
        <f t="shared" si="12"/>
        <v>13185.428886148424</v>
      </c>
      <c r="I326" s="203">
        <f t="shared" si="13"/>
        <v>217.93659630892878</v>
      </c>
      <c r="J326" s="204">
        <f t="shared" si="14"/>
        <v>106779.66999950046</v>
      </c>
    </row>
    <row r="327" spans="2:10" ht="12.75">
      <c r="B327" s="201">
        <v>321</v>
      </c>
      <c r="C327" s="205">
        <v>52932</v>
      </c>
      <c r="D327" s="206">
        <v>110972.42</v>
      </c>
      <c r="E327" s="206">
        <v>2485.79</v>
      </c>
      <c r="F327" s="206">
        <v>1011342.23</v>
      </c>
      <c r="H327" s="203">
        <f t="shared" si="12"/>
        <v>12403.674713338798</v>
      </c>
      <c r="I327" s="203">
        <f t="shared" si="13"/>
        <v>193.98306716575917</v>
      </c>
      <c r="J327" s="204">
        <f t="shared" si="14"/>
        <v>94375.99528616166</v>
      </c>
    </row>
    <row r="328" spans="2:10" ht="12.75">
      <c r="B328" s="201">
        <v>322</v>
      </c>
      <c r="C328" s="205">
        <v>52963</v>
      </c>
      <c r="D328" s="206">
        <v>98072.68</v>
      </c>
      <c r="E328" s="206">
        <v>2214.18</v>
      </c>
      <c r="F328" s="206">
        <v>900369.62</v>
      </c>
      <c r="H328" s="203">
        <f t="shared" si="12"/>
        <v>10976.125819270543</v>
      </c>
      <c r="I328" s="203">
        <f t="shared" si="13"/>
        <v>171.44972476986035</v>
      </c>
      <c r="J328" s="204">
        <f t="shared" si="14"/>
        <v>83399.86946689112</v>
      </c>
    </row>
    <row r="329" spans="2:10" ht="12.75">
      <c r="B329" s="201">
        <v>323</v>
      </c>
      <c r="C329" s="205">
        <v>52994</v>
      </c>
      <c r="D329" s="206">
        <v>92855.05</v>
      </c>
      <c r="E329" s="206">
        <v>1974.6</v>
      </c>
      <c r="F329" s="206">
        <v>802297.03</v>
      </c>
      <c r="H329" s="203">
        <f aca="true" t="shared" si="15" ref="H329:H363">IF(ISERROR(J328-J329),0,J328-J329)</f>
        <v>9633.084056941865</v>
      </c>
      <c r="I329" s="203">
        <f aca="true" t="shared" si="16" ref="I329:I363">IF(ISERROR(J328*$L$3/12),0,J328*$L$3/12)</f>
        <v>151.5097628648522</v>
      </c>
      <c r="J329" s="204">
        <f aca="true" t="shared" si="17" ref="J329:J363">IF(ISERROR(J328*(1-$B$3)^(1/12)*F329/F328),0,J328*(1-$B$3)^(1/12)*F329/F328)</f>
        <v>73766.78540994925</v>
      </c>
    </row>
    <row r="330" spans="2:10" ht="12.75">
      <c r="B330" s="201">
        <v>324</v>
      </c>
      <c r="C330" s="205">
        <v>53022</v>
      </c>
      <c r="D330" s="206">
        <v>86884.82</v>
      </c>
      <c r="E330" s="206">
        <v>1746.09</v>
      </c>
      <c r="F330" s="206">
        <v>709442.03</v>
      </c>
      <c r="H330" s="203">
        <f t="shared" si="15"/>
        <v>9019.178179026596</v>
      </c>
      <c r="I330" s="203">
        <f t="shared" si="16"/>
        <v>134.00966016140782</v>
      </c>
      <c r="J330" s="204">
        <f t="shared" si="17"/>
        <v>64747.60723092266</v>
      </c>
    </row>
    <row r="331" spans="2:10" ht="12.75">
      <c r="B331" s="201">
        <v>325</v>
      </c>
      <c r="C331" s="205">
        <v>53053</v>
      </c>
      <c r="D331" s="206">
        <v>80539.12</v>
      </c>
      <c r="E331" s="206">
        <v>1532.48</v>
      </c>
      <c r="F331" s="206">
        <v>622557.14</v>
      </c>
      <c r="H331" s="203">
        <f t="shared" si="15"/>
        <v>8349.157883755666</v>
      </c>
      <c r="I331" s="203">
        <f t="shared" si="16"/>
        <v>117.62481980284282</v>
      </c>
      <c r="J331" s="204">
        <f t="shared" si="17"/>
        <v>56398.44934716699</v>
      </c>
    </row>
    <row r="332" spans="2:10" ht="12.75">
      <c r="B332" s="201">
        <v>326</v>
      </c>
      <c r="C332" s="205">
        <v>53083</v>
      </c>
      <c r="D332" s="206">
        <v>73085.86</v>
      </c>
      <c r="E332" s="206">
        <v>1333.71</v>
      </c>
      <c r="F332" s="206">
        <v>542018.02</v>
      </c>
      <c r="H332" s="203">
        <f t="shared" si="15"/>
        <v>7658.754468123494</v>
      </c>
      <c r="I332" s="203">
        <f t="shared" si="16"/>
        <v>102.4571829806867</v>
      </c>
      <c r="J332" s="204">
        <f t="shared" si="17"/>
        <v>48739.6948790435</v>
      </c>
    </row>
    <row r="333" spans="2:10" ht="12.75">
      <c r="B333" s="201">
        <v>327</v>
      </c>
      <c r="C333" s="205">
        <v>53114</v>
      </c>
      <c r="D333" s="206">
        <v>64874.54</v>
      </c>
      <c r="E333" s="206">
        <v>1152.26</v>
      </c>
      <c r="F333" s="206">
        <v>468932.14</v>
      </c>
      <c r="H333" s="203">
        <f t="shared" si="15"/>
        <v>6883.4545376153765</v>
      </c>
      <c r="I333" s="203">
        <f t="shared" si="16"/>
        <v>88.54377903026234</v>
      </c>
      <c r="J333" s="204">
        <f t="shared" si="17"/>
        <v>41856.24034142812</v>
      </c>
    </row>
    <row r="334" spans="2:10" ht="12.75">
      <c r="B334" s="201">
        <v>328</v>
      </c>
      <c r="C334" s="205">
        <v>53144</v>
      </c>
      <c r="D334" s="206">
        <v>54861.66</v>
      </c>
      <c r="E334" s="206">
        <v>991.26</v>
      </c>
      <c r="F334" s="206">
        <v>404057.64</v>
      </c>
      <c r="H334" s="203">
        <f t="shared" si="15"/>
        <v>6056.928793463092</v>
      </c>
      <c r="I334" s="203">
        <f t="shared" si="16"/>
        <v>76.03883662026108</v>
      </c>
      <c r="J334" s="204">
        <f t="shared" si="17"/>
        <v>35799.31154796503</v>
      </c>
    </row>
    <row r="335" spans="2:10" ht="12.75">
      <c r="B335" s="201">
        <v>329</v>
      </c>
      <c r="C335" s="205">
        <v>53175</v>
      </c>
      <c r="D335" s="206">
        <v>49937.6</v>
      </c>
      <c r="E335" s="206">
        <v>853.13</v>
      </c>
      <c r="F335" s="206">
        <v>349195.92</v>
      </c>
      <c r="H335" s="203">
        <f t="shared" si="15"/>
        <v>5089.182008183401</v>
      </c>
      <c r="I335" s="203">
        <f t="shared" si="16"/>
        <v>65.03541597880313</v>
      </c>
      <c r="J335" s="204">
        <f t="shared" si="17"/>
        <v>30710.12953978163</v>
      </c>
    </row>
    <row r="336" spans="2:10" ht="12.75">
      <c r="B336" s="201">
        <v>330</v>
      </c>
      <c r="C336" s="205">
        <v>53206</v>
      </c>
      <c r="D336" s="206">
        <v>40082.94</v>
      </c>
      <c r="E336" s="206">
        <v>727.31</v>
      </c>
      <c r="F336" s="206">
        <v>299258.34</v>
      </c>
      <c r="H336" s="203">
        <f t="shared" si="15"/>
        <v>4586.116866144232</v>
      </c>
      <c r="I336" s="203">
        <f t="shared" si="16"/>
        <v>55.79006866393663</v>
      </c>
      <c r="J336" s="204">
        <f t="shared" si="17"/>
        <v>26124.012673637397</v>
      </c>
    </row>
    <row r="337" spans="2:10" ht="12.75">
      <c r="B337" s="201">
        <v>331</v>
      </c>
      <c r="C337" s="205">
        <v>53236</v>
      </c>
      <c r="D337" s="206">
        <v>35255.13</v>
      </c>
      <c r="E337" s="206">
        <v>625.21</v>
      </c>
      <c r="F337" s="206">
        <v>259175.43</v>
      </c>
      <c r="H337" s="203">
        <f t="shared" si="15"/>
        <v>3666.1414808958725</v>
      </c>
      <c r="I337" s="203">
        <f t="shared" si="16"/>
        <v>47.45862302377461</v>
      </c>
      <c r="J337" s="204">
        <f t="shared" si="17"/>
        <v>22457.871192741524</v>
      </c>
    </row>
    <row r="338" spans="2:10" ht="12.75">
      <c r="B338" s="201">
        <v>332</v>
      </c>
      <c r="C338" s="205">
        <v>53267</v>
      </c>
      <c r="D338" s="206">
        <v>32965.28</v>
      </c>
      <c r="E338" s="206">
        <v>536.19</v>
      </c>
      <c r="F338" s="206">
        <v>223920.32</v>
      </c>
      <c r="H338" s="203">
        <f t="shared" si="15"/>
        <v>3198.176400612654</v>
      </c>
      <c r="I338" s="203">
        <f t="shared" si="16"/>
        <v>40.7984660001471</v>
      </c>
      <c r="J338" s="204">
        <f t="shared" si="17"/>
        <v>19259.69479212887</v>
      </c>
    </row>
    <row r="339" spans="2:10" ht="12.75">
      <c r="B339" s="201">
        <v>333</v>
      </c>
      <c r="C339" s="205">
        <v>53297</v>
      </c>
      <c r="D339" s="206">
        <v>27044.98</v>
      </c>
      <c r="E339" s="206">
        <v>453.32</v>
      </c>
      <c r="F339" s="206">
        <v>190955.02</v>
      </c>
      <c r="H339" s="203">
        <f t="shared" si="15"/>
        <v>2956.6729607809248</v>
      </c>
      <c r="I339" s="203">
        <f t="shared" si="16"/>
        <v>34.98844553903411</v>
      </c>
      <c r="J339" s="204">
        <f t="shared" si="17"/>
        <v>16303.021831347945</v>
      </c>
    </row>
    <row r="340" spans="2:10" ht="12.75">
      <c r="B340" s="201">
        <v>334</v>
      </c>
      <c r="C340" s="205">
        <v>53328</v>
      </c>
      <c r="D340" s="206">
        <v>23535.92</v>
      </c>
      <c r="E340" s="206">
        <v>384.93</v>
      </c>
      <c r="F340" s="206">
        <v>163910.03</v>
      </c>
      <c r="H340" s="203">
        <f t="shared" si="15"/>
        <v>2412.335787579752</v>
      </c>
      <c r="I340" s="203">
        <f t="shared" si="16"/>
        <v>29.61715632694877</v>
      </c>
      <c r="J340" s="204">
        <f t="shared" si="17"/>
        <v>13890.686043768193</v>
      </c>
    </row>
    <row r="341" spans="2:10" ht="12.75">
      <c r="B341" s="201">
        <v>335</v>
      </c>
      <c r="C341" s="205">
        <v>53359</v>
      </c>
      <c r="D341" s="206">
        <v>19189.37</v>
      </c>
      <c r="E341" s="206">
        <v>326.22</v>
      </c>
      <c r="F341" s="206">
        <v>140374.13</v>
      </c>
      <c r="H341" s="203">
        <f t="shared" si="15"/>
        <v>2082.4132119763563</v>
      </c>
      <c r="I341" s="203">
        <f t="shared" si="16"/>
        <v>25.234746312845548</v>
      </c>
      <c r="J341" s="204">
        <f t="shared" si="17"/>
        <v>11808.272831791837</v>
      </c>
    </row>
    <row r="342" spans="2:10" ht="12.75">
      <c r="B342" s="201">
        <v>336</v>
      </c>
      <c r="C342" s="205">
        <v>53387</v>
      </c>
      <c r="D342" s="206">
        <v>15839.03</v>
      </c>
      <c r="E342" s="206">
        <v>279.79</v>
      </c>
      <c r="F342" s="206">
        <v>121184.73</v>
      </c>
      <c r="H342" s="203">
        <f t="shared" si="15"/>
        <v>1689.4885700823816</v>
      </c>
      <c r="I342" s="203">
        <f t="shared" si="16"/>
        <v>21.451695644421836</v>
      </c>
      <c r="J342" s="204">
        <f t="shared" si="17"/>
        <v>10118.784261709456</v>
      </c>
    </row>
    <row r="343" spans="2:10" ht="12.75">
      <c r="B343" s="201">
        <v>337</v>
      </c>
      <c r="C343" s="205">
        <v>53418</v>
      </c>
      <c r="D343" s="206">
        <v>13712.63</v>
      </c>
      <c r="E343" s="206">
        <v>243.26</v>
      </c>
      <c r="F343" s="206">
        <v>105345.74</v>
      </c>
      <c r="H343" s="203">
        <f t="shared" si="15"/>
        <v>1387.4914918945324</v>
      </c>
      <c r="I343" s="203">
        <f t="shared" si="16"/>
        <v>18.382458075438844</v>
      </c>
      <c r="J343" s="204">
        <f t="shared" si="17"/>
        <v>8731.292769814923</v>
      </c>
    </row>
    <row r="344" spans="2:10" ht="12.75">
      <c r="B344" s="201">
        <v>338</v>
      </c>
      <c r="C344" s="205">
        <v>53448</v>
      </c>
      <c r="D344" s="206">
        <v>12828.54</v>
      </c>
      <c r="E344" s="206">
        <v>211.55</v>
      </c>
      <c r="F344" s="206">
        <v>91633.1</v>
      </c>
      <c r="H344" s="203">
        <f t="shared" si="15"/>
        <v>1192.6166120967264</v>
      </c>
      <c r="I344" s="203">
        <f t="shared" si="16"/>
        <v>15.861848531830445</v>
      </c>
      <c r="J344" s="204">
        <f t="shared" si="17"/>
        <v>7538.676157718197</v>
      </c>
    </row>
    <row r="345" spans="2:10" ht="12.75">
      <c r="B345" s="201">
        <v>339</v>
      </c>
      <c r="C345" s="205">
        <v>53479</v>
      </c>
      <c r="D345" s="206">
        <v>11400.96</v>
      </c>
      <c r="E345" s="206">
        <v>182.12</v>
      </c>
      <c r="F345" s="206">
        <v>78804.58</v>
      </c>
      <c r="H345" s="203">
        <f t="shared" si="15"/>
        <v>1103.2797660355945</v>
      </c>
      <c r="I345" s="203">
        <f t="shared" si="16"/>
        <v>13.695261686521391</v>
      </c>
      <c r="J345" s="204">
        <f t="shared" si="17"/>
        <v>6435.396391682602</v>
      </c>
    </row>
    <row r="346" spans="2:10" ht="12.75">
      <c r="B346" s="201">
        <v>340</v>
      </c>
      <c r="C346" s="205">
        <v>53509</v>
      </c>
      <c r="D346" s="206">
        <v>9799.68</v>
      </c>
      <c r="E346" s="206">
        <v>155</v>
      </c>
      <c r="F346" s="206">
        <v>67403.63</v>
      </c>
      <c r="H346" s="203">
        <f t="shared" si="15"/>
        <v>971.6785227594728</v>
      </c>
      <c r="I346" s="203">
        <f t="shared" si="16"/>
        <v>11.690970111556728</v>
      </c>
      <c r="J346" s="204">
        <f t="shared" si="17"/>
        <v>5463.71786892313</v>
      </c>
    </row>
    <row r="347" spans="2:10" ht="12.75">
      <c r="B347" s="201">
        <v>341</v>
      </c>
      <c r="C347" s="205">
        <v>53540</v>
      </c>
      <c r="D347" s="206">
        <v>9108.85</v>
      </c>
      <c r="E347" s="206">
        <v>132.16</v>
      </c>
      <c r="F347" s="206">
        <v>57603.94</v>
      </c>
      <c r="H347" s="203">
        <f t="shared" si="15"/>
        <v>828.8398958164707</v>
      </c>
      <c r="I347" s="203">
        <f t="shared" si="16"/>
        <v>9.925754128543685</v>
      </c>
      <c r="J347" s="204">
        <f t="shared" si="17"/>
        <v>4634.877973106659</v>
      </c>
    </row>
    <row r="348" spans="2:10" ht="12.75">
      <c r="B348" s="201">
        <v>342</v>
      </c>
      <c r="C348" s="205">
        <v>53571</v>
      </c>
      <c r="D348" s="206">
        <v>8132.09</v>
      </c>
      <c r="E348" s="206">
        <v>111.24</v>
      </c>
      <c r="F348" s="206">
        <v>48495.06</v>
      </c>
      <c r="H348" s="203">
        <f t="shared" si="15"/>
        <v>761.7240930228063</v>
      </c>
      <c r="I348" s="203">
        <f t="shared" si="16"/>
        <v>8.42002831781043</v>
      </c>
      <c r="J348" s="204">
        <f t="shared" si="17"/>
        <v>3873.1538800838525</v>
      </c>
    </row>
    <row r="349" spans="2:10" ht="12.75">
      <c r="B349" s="201">
        <v>343</v>
      </c>
      <c r="C349" s="205">
        <v>53601</v>
      </c>
      <c r="D349" s="206">
        <v>5979.41</v>
      </c>
      <c r="E349" s="206">
        <v>92.71</v>
      </c>
      <c r="F349" s="206">
        <v>40362.97</v>
      </c>
      <c r="H349" s="203">
        <f t="shared" si="15"/>
        <v>673.2900188568551</v>
      </c>
      <c r="I349" s="203">
        <f t="shared" si="16"/>
        <v>7.036229548818999</v>
      </c>
      <c r="J349" s="204">
        <f t="shared" si="17"/>
        <v>3199.8638612269974</v>
      </c>
    </row>
    <row r="350" spans="2:10" ht="12.75">
      <c r="B350" s="201">
        <v>344</v>
      </c>
      <c r="C350" s="205">
        <v>53632</v>
      </c>
      <c r="D350" s="206">
        <v>5994.8</v>
      </c>
      <c r="E350" s="206">
        <v>78.32</v>
      </c>
      <c r="F350" s="206">
        <v>34383.55</v>
      </c>
      <c r="H350" s="203">
        <f t="shared" si="15"/>
        <v>494.16015600688115</v>
      </c>
      <c r="I350" s="203">
        <f t="shared" si="16"/>
        <v>5.813086014562379</v>
      </c>
      <c r="J350" s="204">
        <f t="shared" si="17"/>
        <v>2705.7037052201163</v>
      </c>
    </row>
    <row r="351" spans="2:10" ht="12.75">
      <c r="B351" s="201">
        <v>345</v>
      </c>
      <c r="C351" s="205">
        <v>53662</v>
      </c>
      <c r="D351" s="206">
        <v>5703.56</v>
      </c>
      <c r="E351" s="206">
        <v>63.93</v>
      </c>
      <c r="F351" s="206">
        <v>28388.72</v>
      </c>
      <c r="H351" s="203">
        <f t="shared" si="15"/>
        <v>488.2402608535331</v>
      </c>
      <c r="I351" s="203">
        <f t="shared" si="16"/>
        <v>4.915361731149878</v>
      </c>
      <c r="J351" s="204">
        <f t="shared" si="17"/>
        <v>2217.463444366583</v>
      </c>
    </row>
    <row r="352" spans="2:10" ht="12.75">
      <c r="B352" s="201">
        <v>346</v>
      </c>
      <c r="C352" s="205">
        <v>53693</v>
      </c>
      <c r="D352" s="206">
        <v>4064.42</v>
      </c>
      <c r="E352" s="206">
        <v>50.19</v>
      </c>
      <c r="F352" s="206">
        <v>22685.17</v>
      </c>
      <c r="H352" s="203">
        <f t="shared" si="15"/>
        <v>458.59307966151414</v>
      </c>
      <c r="I352" s="203">
        <f t="shared" si="16"/>
        <v>4.0283919239326265</v>
      </c>
      <c r="J352" s="204">
        <f t="shared" si="17"/>
        <v>1758.870364705069</v>
      </c>
    </row>
    <row r="353" spans="2:10" ht="12.75">
      <c r="B353" s="201">
        <v>347</v>
      </c>
      <c r="C353" s="205">
        <v>53724</v>
      </c>
      <c r="D353" s="206">
        <v>4073.14</v>
      </c>
      <c r="E353" s="206">
        <v>41.19</v>
      </c>
      <c r="F353" s="206">
        <v>18620.74</v>
      </c>
      <c r="H353" s="203">
        <f t="shared" si="15"/>
        <v>325.7922453906583</v>
      </c>
      <c r="I353" s="203">
        <f t="shared" si="16"/>
        <v>3.1952811625475417</v>
      </c>
      <c r="J353" s="204">
        <f t="shared" si="17"/>
        <v>1433.0781193144107</v>
      </c>
    </row>
    <row r="354" spans="2:10" ht="12.75">
      <c r="B354" s="201">
        <v>348</v>
      </c>
      <c r="C354" s="205">
        <v>53752</v>
      </c>
      <c r="D354" s="206">
        <v>3461.51</v>
      </c>
      <c r="E354" s="206">
        <v>32.19</v>
      </c>
      <c r="F354" s="206">
        <v>14547.58</v>
      </c>
      <c r="H354" s="203">
        <f t="shared" si="15"/>
        <v>321.74356284134865</v>
      </c>
      <c r="I354" s="203">
        <f t="shared" si="16"/>
        <v>2.603425250087846</v>
      </c>
      <c r="J354" s="204">
        <f t="shared" si="17"/>
        <v>1111.334556473062</v>
      </c>
    </row>
    <row r="355" spans="2:10" ht="12.75">
      <c r="B355" s="201">
        <v>349</v>
      </c>
      <c r="C355" s="205">
        <v>53783</v>
      </c>
      <c r="D355" s="206">
        <v>3453.54</v>
      </c>
      <c r="E355" s="206">
        <v>23.99</v>
      </c>
      <c r="F355" s="206">
        <v>11086.09</v>
      </c>
      <c r="H355" s="203">
        <f t="shared" si="15"/>
        <v>270.68768657156136</v>
      </c>
      <c r="I355" s="203">
        <f t="shared" si="16"/>
        <v>2.018924444259396</v>
      </c>
      <c r="J355" s="204">
        <f t="shared" si="17"/>
        <v>840.6468699015007</v>
      </c>
    </row>
    <row r="356" spans="2:10" ht="12.75">
      <c r="B356" s="201">
        <v>350</v>
      </c>
      <c r="C356" s="205">
        <v>53813</v>
      </c>
      <c r="D356" s="206">
        <v>2848.86</v>
      </c>
      <c r="E356" s="206">
        <v>15.75</v>
      </c>
      <c r="F356" s="206">
        <v>7632.56</v>
      </c>
      <c r="H356" s="203">
        <f t="shared" si="15"/>
        <v>266.151460311253</v>
      </c>
      <c r="I356" s="203">
        <f t="shared" si="16"/>
        <v>1.5271751469877264</v>
      </c>
      <c r="J356" s="204">
        <f t="shared" si="17"/>
        <v>574.4954095902477</v>
      </c>
    </row>
    <row r="357" spans="2:10" ht="12.75">
      <c r="B357" s="201">
        <v>351</v>
      </c>
      <c r="C357" s="205">
        <v>53844</v>
      </c>
      <c r="D357" s="206">
        <v>2488.39</v>
      </c>
      <c r="E357" s="206">
        <v>9.48</v>
      </c>
      <c r="F357" s="206">
        <v>4783.7</v>
      </c>
      <c r="H357" s="203">
        <f t="shared" si="15"/>
        <v>217.0897647379515</v>
      </c>
      <c r="I357" s="203">
        <f t="shared" si="16"/>
        <v>1.0436666607556166</v>
      </c>
      <c r="J357" s="204">
        <f t="shared" si="17"/>
        <v>357.40564485229623</v>
      </c>
    </row>
    <row r="358" spans="2:10" ht="12.75">
      <c r="B358" s="201">
        <v>352</v>
      </c>
      <c r="C358" s="205">
        <v>53874</v>
      </c>
      <c r="D358" s="206">
        <v>1350.19</v>
      </c>
      <c r="E358" s="206">
        <v>4.1</v>
      </c>
      <c r="F358" s="206">
        <v>2295.3</v>
      </c>
      <c r="H358" s="203">
        <f t="shared" si="15"/>
        <v>187.18271399099137</v>
      </c>
      <c r="I358" s="203">
        <f t="shared" si="16"/>
        <v>0.6492869214816716</v>
      </c>
      <c r="J358" s="204">
        <f t="shared" si="17"/>
        <v>170.22293086130486</v>
      </c>
    </row>
    <row r="359" spans="2:10" ht="12.75">
      <c r="B359" s="201">
        <v>353</v>
      </c>
      <c r="C359" s="205">
        <v>53905</v>
      </c>
      <c r="D359" s="206">
        <v>945.12</v>
      </c>
      <c r="E359" s="206">
        <v>1.51</v>
      </c>
      <c r="F359" s="206">
        <v>945.12</v>
      </c>
      <c r="H359" s="203">
        <f t="shared" si="15"/>
        <v>100.6489751664261</v>
      </c>
      <c r="I359" s="203">
        <f t="shared" si="16"/>
        <v>0.30923832439803717</v>
      </c>
      <c r="J359" s="204">
        <f t="shared" si="17"/>
        <v>69.57395569487876</v>
      </c>
    </row>
    <row r="360" spans="2:10" ht="12.75">
      <c r="B360" s="201">
        <v>354</v>
      </c>
      <c r="C360" s="205">
        <v>53936</v>
      </c>
      <c r="D360" s="206">
        <v>0</v>
      </c>
      <c r="E360" s="206">
        <v>-0.04</v>
      </c>
      <c r="F360" s="206">
        <v>0</v>
      </c>
      <c r="H360" s="203">
        <f t="shared" si="15"/>
        <v>69.57395569487876</v>
      </c>
      <c r="I360" s="203">
        <f t="shared" si="16"/>
        <v>0.12639268617902974</v>
      </c>
      <c r="J360" s="204">
        <f t="shared" si="17"/>
        <v>0</v>
      </c>
    </row>
    <row r="361" spans="2:10" ht="12.75">
      <c r="B361" s="201">
        <v>355</v>
      </c>
      <c r="H361" s="203">
        <f t="shared" si="15"/>
        <v>0</v>
      </c>
      <c r="I361" s="203">
        <f t="shared" si="16"/>
        <v>0</v>
      </c>
      <c r="J361" s="204">
        <f t="shared" si="17"/>
        <v>0</v>
      </c>
    </row>
    <row r="362" spans="2:10" ht="12.75">
      <c r="B362" s="201">
        <v>356</v>
      </c>
      <c r="H362" s="203">
        <f t="shared" si="15"/>
        <v>0</v>
      </c>
      <c r="I362" s="203">
        <f t="shared" si="16"/>
        <v>0</v>
      </c>
      <c r="J362" s="204">
        <f t="shared" si="17"/>
        <v>0</v>
      </c>
    </row>
    <row r="363" spans="2:10" ht="12.75">
      <c r="B363" s="201"/>
      <c r="H363" s="203">
        <f t="shared" si="15"/>
        <v>0</v>
      </c>
      <c r="I363" s="203">
        <f t="shared" si="16"/>
        <v>0</v>
      </c>
      <c r="J363" s="204">
        <f t="shared" si="17"/>
        <v>0</v>
      </c>
    </row>
    <row r="364" spans="2:10" ht="12.75">
      <c r="B364" s="201"/>
      <c r="H364" s="203"/>
      <c r="I364" s="203"/>
      <c r="J364" s="204"/>
    </row>
    <row r="365" spans="2:10" ht="12.75">
      <c r="B365" s="201"/>
      <c r="C365" s="291"/>
      <c r="H365" s="203"/>
      <c r="I365" s="203"/>
      <c r="J365" s="204"/>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FF0000"/>
  </sheetPr>
  <dimension ref="A1:G500"/>
  <sheetViews>
    <sheetView zoomScalePageLayoutView="0" workbookViewId="0" topLeftCell="A46">
      <selection activeCell="I73" sqref="I73"/>
    </sheetView>
  </sheetViews>
  <sheetFormatPr defaultColWidth="11.421875" defaultRowHeight="15"/>
  <cols>
    <col min="1" max="1" width="8.57421875" style="182" customWidth="1"/>
    <col min="2" max="2" width="8.57421875" style="211" bestFit="1" customWidth="1"/>
    <col min="3" max="4" width="8.57421875" style="211" customWidth="1"/>
    <col min="5" max="5" width="14.140625" style="182" bestFit="1" customWidth="1"/>
    <col min="6" max="6" width="10.8515625" style="182" bestFit="1" customWidth="1"/>
    <col min="7" max="7" width="9.421875" style="182" bestFit="1" customWidth="1"/>
    <col min="8" max="16384" width="11.421875" style="134" customWidth="1"/>
  </cols>
  <sheetData>
    <row r="1" spans="1:4" ht="12.75">
      <c r="A1" s="208" t="s">
        <v>1334</v>
      </c>
      <c r="B1" s="209"/>
      <c r="C1" s="293" t="str">
        <f>'D1.Overview'!C4</f>
        <v>31/03/2018</v>
      </c>
      <c r="D1" s="210"/>
    </row>
    <row r="2" spans="5:7" ht="12.75">
      <c r="E2" s="600" t="s">
        <v>1335</v>
      </c>
      <c r="F2" s="601"/>
      <c r="G2" s="602"/>
    </row>
    <row r="3" spans="5:7" ht="12.75">
      <c r="E3" s="603"/>
      <c r="F3" s="604"/>
      <c r="G3" s="605"/>
    </row>
    <row r="4" spans="5:7" ht="12.75">
      <c r="E4" s="603"/>
      <c r="F4" s="604"/>
      <c r="G4" s="605"/>
    </row>
    <row r="5" spans="5:7" ht="12.75">
      <c r="E5" s="603"/>
      <c r="F5" s="604"/>
      <c r="G5" s="605"/>
    </row>
    <row r="6" spans="5:7" ht="12.75">
      <c r="E6" s="603"/>
      <c r="F6" s="604"/>
      <c r="G6" s="605"/>
    </row>
    <row r="7" spans="5:7" ht="12.75">
      <c r="E7" s="603"/>
      <c r="F7" s="604"/>
      <c r="G7" s="605"/>
    </row>
    <row r="8" spans="2:7" ht="12.75">
      <c r="B8" s="128"/>
      <c r="C8" s="128"/>
      <c r="D8" s="128"/>
      <c r="E8" s="606"/>
      <c r="F8" s="607"/>
      <c r="G8" s="608"/>
    </row>
    <row r="9" spans="2:7" ht="20.25">
      <c r="B9" s="128"/>
      <c r="C9" s="128"/>
      <c r="D9" s="128"/>
      <c r="E9" s="212"/>
      <c r="F9" s="213"/>
      <c r="G9" s="214"/>
    </row>
    <row r="10" spans="1:7" ht="22.5">
      <c r="A10" s="294"/>
      <c r="E10" s="215" t="s">
        <v>1336</v>
      </c>
      <c r="F10" s="216" t="s">
        <v>1337</v>
      </c>
      <c r="G10" s="217" t="s">
        <v>1338</v>
      </c>
    </row>
    <row r="11" spans="1:7" ht="12.75">
      <c r="A11" s="294"/>
      <c r="E11" s="218" t="s">
        <v>1339</v>
      </c>
      <c r="F11" s="219" t="s">
        <v>1340</v>
      </c>
      <c r="G11" s="220" t="s">
        <v>1341</v>
      </c>
    </row>
    <row r="12" spans="1:7" ht="12.75">
      <c r="A12" s="221" t="s">
        <v>574</v>
      </c>
      <c r="B12" s="222" t="s">
        <v>1342</v>
      </c>
      <c r="C12" s="223">
        <v>201804</v>
      </c>
      <c r="D12" s="223">
        <v>1</v>
      </c>
      <c r="E12" s="129">
        <v>21902000000</v>
      </c>
      <c r="F12" s="130">
        <v>0</v>
      </c>
      <c r="G12" s="131">
        <v>7914947.9452</v>
      </c>
    </row>
    <row r="13" spans="1:7" ht="12.75">
      <c r="A13" s="221" t="s">
        <v>575</v>
      </c>
      <c r="B13" s="222" t="s">
        <v>1343</v>
      </c>
      <c r="C13" s="223">
        <v>201805</v>
      </c>
      <c r="D13" s="223">
        <v>2</v>
      </c>
      <c r="E13" s="129">
        <v>21902000000</v>
      </c>
      <c r="F13" s="130">
        <v>0</v>
      </c>
      <c r="G13" s="131">
        <v>5057850</v>
      </c>
    </row>
    <row r="14" spans="1:7" ht="12.75">
      <c r="A14" s="221" t="s">
        <v>576</v>
      </c>
      <c r="B14" s="222" t="s">
        <v>1344</v>
      </c>
      <c r="C14" s="223">
        <v>201806</v>
      </c>
      <c r="D14" s="223">
        <v>3</v>
      </c>
      <c r="E14" s="129">
        <v>21902000000</v>
      </c>
      <c r="F14" s="130">
        <v>0</v>
      </c>
      <c r="G14" s="131">
        <v>45703070</v>
      </c>
    </row>
    <row r="15" spans="1:7" ht="12.75">
      <c r="A15" s="221" t="s">
        <v>577</v>
      </c>
      <c r="B15" s="222" t="s">
        <v>1345</v>
      </c>
      <c r="C15" s="223">
        <v>201807</v>
      </c>
      <c r="D15" s="223">
        <v>4</v>
      </c>
      <c r="E15" s="129">
        <v>21902000000</v>
      </c>
      <c r="F15" s="130">
        <v>0</v>
      </c>
      <c r="G15" s="131">
        <v>4757150</v>
      </c>
    </row>
    <row r="16" spans="1:7" ht="12.75">
      <c r="A16" s="221" t="s">
        <v>578</v>
      </c>
      <c r="B16" s="222" t="s">
        <v>1346</v>
      </c>
      <c r="C16" s="223">
        <v>201808</v>
      </c>
      <c r="D16" s="223">
        <v>5</v>
      </c>
      <c r="E16" s="129">
        <v>21902000000</v>
      </c>
      <c r="F16" s="130">
        <v>0</v>
      </c>
      <c r="G16" s="131">
        <v>2008700</v>
      </c>
    </row>
    <row r="17" spans="1:7" ht="12.75">
      <c r="A17" s="221" t="s">
        <v>579</v>
      </c>
      <c r="B17" s="222" t="s">
        <v>1347</v>
      </c>
      <c r="C17" s="223">
        <v>201809</v>
      </c>
      <c r="D17" s="223">
        <v>6</v>
      </c>
      <c r="E17" s="129">
        <v>21902000000</v>
      </c>
      <c r="F17" s="130">
        <v>0</v>
      </c>
      <c r="G17" s="131">
        <v>114494114.3836</v>
      </c>
    </row>
    <row r="18" spans="1:7" ht="12.75">
      <c r="A18" s="221" t="s">
        <v>580</v>
      </c>
      <c r="B18" s="222" t="s">
        <v>1348</v>
      </c>
      <c r="C18" s="223">
        <v>201810</v>
      </c>
      <c r="D18" s="223">
        <v>7</v>
      </c>
      <c r="E18" s="129">
        <v>21902000000</v>
      </c>
      <c r="F18" s="130">
        <v>0</v>
      </c>
      <c r="G18" s="131">
        <v>7112050</v>
      </c>
    </row>
    <row r="19" spans="1:7" ht="12.75">
      <c r="A19" s="221" t="s">
        <v>581</v>
      </c>
      <c r="B19" s="222" t="s">
        <v>1349</v>
      </c>
      <c r="C19" s="223">
        <v>201811</v>
      </c>
      <c r="D19" s="223">
        <v>8</v>
      </c>
      <c r="E19" s="129">
        <v>21902000000</v>
      </c>
      <c r="F19" s="130">
        <v>0</v>
      </c>
      <c r="G19" s="131">
        <v>47090450</v>
      </c>
    </row>
    <row r="20" spans="1:7" ht="12.75">
      <c r="A20" s="221" t="s">
        <v>582</v>
      </c>
      <c r="B20" s="222" t="s">
        <v>1350</v>
      </c>
      <c r="C20" s="223">
        <v>201812</v>
      </c>
      <c r="D20" s="223">
        <v>9</v>
      </c>
      <c r="E20" s="129">
        <v>21902000000</v>
      </c>
      <c r="F20" s="130">
        <v>8000000</v>
      </c>
      <c r="G20" s="131">
        <v>4923520</v>
      </c>
    </row>
    <row r="21" spans="1:7" ht="12.75">
      <c r="A21" s="221" t="s">
        <v>583</v>
      </c>
      <c r="B21" s="222" t="s">
        <v>1351</v>
      </c>
      <c r="C21" s="223">
        <v>201901</v>
      </c>
      <c r="D21" s="223">
        <v>10</v>
      </c>
      <c r="E21" s="129">
        <v>21894000000</v>
      </c>
      <c r="F21" s="130">
        <v>0</v>
      </c>
      <c r="G21" s="131">
        <v>52663260</v>
      </c>
    </row>
    <row r="22" spans="1:7" ht="12.75">
      <c r="A22" s="221" t="s">
        <v>584</v>
      </c>
      <c r="B22" s="222" t="s">
        <v>1352</v>
      </c>
      <c r="C22" s="223">
        <v>201902</v>
      </c>
      <c r="D22" s="223">
        <v>11</v>
      </c>
      <c r="E22" s="129">
        <v>21894000000</v>
      </c>
      <c r="F22" s="130">
        <v>950000000</v>
      </c>
      <c r="G22" s="131">
        <v>52140900</v>
      </c>
    </row>
    <row r="23" spans="1:7" ht="12.75">
      <c r="A23" s="221" t="s">
        <v>585</v>
      </c>
      <c r="B23" s="222" t="s">
        <v>1353</v>
      </c>
      <c r="C23" s="223">
        <v>201903</v>
      </c>
      <c r="D23" s="223">
        <v>12</v>
      </c>
      <c r="E23" s="129">
        <v>20944000000</v>
      </c>
      <c r="F23" s="130">
        <v>0</v>
      </c>
      <c r="G23" s="131">
        <v>63477200</v>
      </c>
    </row>
    <row r="24" spans="1:7" ht="12.75">
      <c r="A24" s="221" t="s">
        <v>586</v>
      </c>
      <c r="B24" s="222" t="s">
        <v>1354</v>
      </c>
      <c r="C24" s="223">
        <v>201904</v>
      </c>
      <c r="D24" s="223">
        <v>13</v>
      </c>
      <c r="E24" s="129">
        <v>20944000000</v>
      </c>
      <c r="F24" s="130">
        <v>0</v>
      </c>
      <c r="G24" s="131">
        <v>11894400</v>
      </c>
    </row>
    <row r="25" spans="1:7" ht="12.75">
      <c r="A25" s="221" t="s">
        <v>587</v>
      </c>
      <c r="B25" s="222" t="s">
        <v>1355</v>
      </c>
      <c r="C25" s="223">
        <v>201905</v>
      </c>
      <c r="D25" s="223">
        <v>14</v>
      </c>
      <c r="E25" s="129">
        <v>20944000000</v>
      </c>
      <c r="F25" s="130">
        <v>0</v>
      </c>
      <c r="G25" s="131">
        <v>5057850</v>
      </c>
    </row>
    <row r="26" spans="1:7" ht="12.75">
      <c r="A26" s="221" t="s">
        <v>588</v>
      </c>
      <c r="B26" s="222" t="s">
        <v>1356</v>
      </c>
      <c r="C26" s="223">
        <v>201906</v>
      </c>
      <c r="D26" s="223">
        <v>15</v>
      </c>
      <c r="E26" s="129">
        <v>20944000000</v>
      </c>
      <c r="F26" s="130">
        <v>0</v>
      </c>
      <c r="G26" s="131">
        <v>45708750</v>
      </c>
    </row>
    <row r="27" spans="1:7" ht="12.75">
      <c r="A27" s="221" t="s">
        <v>589</v>
      </c>
      <c r="B27" s="222" t="s">
        <v>1357</v>
      </c>
      <c r="C27" s="223">
        <v>201907</v>
      </c>
      <c r="D27" s="223">
        <v>16</v>
      </c>
      <c r="E27" s="129">
        <v>20944000000</v>
      </c>
      <c r="F27" s="130">
        <v>25000000</v>
      </c>
      <c r="G27" s="131">
        <v>4757150</v>
      </c>
    </row>
    <row r="28" spans="1:7" ht="12.75">
      <c r="A28" s="221" t="s">
        <v>590</v>
      </c>
      <c r="B28" s="222" t="s">
        <v>1358</v>
      </c>
      <c r="C28" s="223">
        <v>201908</v>
      </c>
      <c r="D28" s="223">
        <v>17</v>
      </c>
      <c r="E28" s="129">
        <v>20919000000</v>
      </c>
      <c r="F28" s="130">
        <v>0</v>
      </c>
      <c r="G28" s="131">
        <v>2008700</v>
      </c>
    </row>
    <row r="29" spans="1:7" ht="12.75">
      <c r="A29" s="221" t="s">
        <v>591</v>
      </c>
      <c r="B29" s="222" t="s">
        <v>1359</v>
      </c>
      <c r="C29" s="223">
        <v>201909</v>
      </c>
      <c r="D29" s="223">
        <v>18</v>
      </c>
      <c r="E29" s="129">
        <v>20919000000</v>
      </c>
      <c r="F29" s="130">
        <v>0</v>
      </c>
      <c r="G29" s="131">
        <v>117637950</v>
      </c>
    </row>
    <row r="30" spans="1:7" ht="12.75">
      <c r="A30" s="221" t="s">
        <v>592</v>
      </c>
      <c r="B30" s="222" t="s">
        <v>1360</v>
      </c>
      <c r="C30" s="223">
        <v>201910</v>
      </c>
      <c r="D30" s="223">
        <v>19</v>
      </c>
      <c r="E30" s="129">
        <v>20919000000</v>
      </c>
      <c r="F30" s="130">
        <v>0</v>
      </c>
      <c r="G30" s="131">
        <v>7112050</v>
      </c>
    </row>
    <row r="31" spans="1:7" ht="12.75">
      <c r="A31" s="221" t="s">
        <v>593</v>
      </c>
      <c r="B31" s="222" t="s">
        <v>1361</v>
      </c>
      <c r="C31" s="223">
        <v>201911</v>
      </c>
      <c r="D31" s="223">
        <v>20</v>
      </c>
      <c r="E31" s="129">
        <v>20919000000</v>
      </c>
      <c r="F31" s="130">
        <v>1000000000</v>
      </c>
      <c r="G31" s="131">
        <v>47090450</v>
      </c>
    </row>
    <row r="32" spans="1:7" ht="12.75">
      <c r="A32" s="221" t="s">
        <v>594</v>
      </c>
      <c r="B32" s="222" t="s">
        <v>1362</v>
      </c>
      <c r="C32" s="223">
        <v>201912</v>
      </c>
      <c r="D32" s="223">
        <v>21</v>
      </c>
      <c r="E32" s="129">
        <v>19919000000</v>
      </c>
      <c r="F32" s="130">
        <v>0</v>
      </c>
      <c r="G32" s="131">
        <v>4929200</v>
      </c>
    </row>
    <row r="33" spans="1:7" ht="12.75">
      <c r="A33" s="221" t="s">
        <v>595</v>
      </c>
      <c r="B33" s="222" t="s">
        <v>1363</v>
      </c>
      <c r="C33" s="223">
        <v>202001</v>
      </c>
      <c r="D33" s="223">
        <v>22</v>
      </c>
      <c r="E33" s="129">
        <v>19919000000</v>
      </c>
      <c r="F33" s="130">
        <v>1900000000</v>
      </c>
      <c r="G33" s="131">
        <v>52663260</v>
      </c>
    </row>
    <row r="34" spans="1:7" ht="12.75">
      <c r="A34" s="221" t="s">
        <v>596</v>
      </c>
      <c r="B34" s="222" t="s">
        <v>1364</v>
      </c>
      <c r="C34" s="223">
        <v>202002</v>
      </c>
      <c r="D34" s="223">
        <v>23</v>
      </c>
      <c r="E34" s="129">
        <v>18019000000</v>
      </c>
      <c r="F34" s="130">
        <v>0</v>
      </c>
      <c r="G34" s="131">
        <v>18890900</v>
      </c>
    </row>
    <row r="35" spans="1:7" ht="12.75">
      <c r="A35" s="221" t="s">
        <v>597</v>
      </c>
      <c r="B35" s="222" t="s">
        <v>1365</v>
      </c>
      <c r="C35" s="223">
        <v>202003</v>
      </c>
      <c r="D35" s="223">
        <v>24</v>
      </c>
      <c r="E35" s="129">
        <v>18019000000</v>
      </c>
      <c r="F35" s="130">
        <v>0</v>
      </c>
      <c r="G35" s="131">
        <v>63477200</v>
      </c>
    </row>
    <row r="36" spans="1:7" ht="12.75">
      <c r="A36" s="221" t="s">
        <v>598</v>
      </c>
      <c r="B36" s="222" t="s">
        <v>1366</v>
      </c>
      <c r="C36" s="223">
        <v>202004</v>
      </c>
      <c r="D36" s="223">
        <v>25</v>
      </c>
      <c r="E36" s="129">
        <v>18019000000</v>
      </c>
      <c r="F36" s="130">
        <v>0</v>
      </c>
      <c r="G36" s="131">
        <v>11894400</v>
      </c>
    </row>
    <row r="37" spans="1:7" ht="12.75">
      <c r="A37" s="221" t="s">
        <v>599</v>
      </c>
      <c r="B37" s="222" t="s">
        <v>1367</v>
      </c>
      <c r="C37" s="223">
        <v>202005</v>
      </c>
      <c r="D37" s="223">
        <v>26</v>
      </c>
      <c r="E37" s="129">
        <v>18019000000</v>
      </c>
      <c r="F37" s="130">
        <v>0</v>
      </c>
      <c r="G37" s="131">
        <v>5057850</v>
      </c>
    </row>
    <row r="38" spans="1:7" ht="12.75">
      <c r="A38" s="221" t="s">
        <v>600</v>
      </c>
      <c r="B38" s="222" t="s">
        <v>1368</v>
      </c>
      <c r="C38" s="223">
        <v>202006</v>
      </c>
      <c r="D38" s="223">
        <v>27</v>
      </c>
      <c r="E38" s="129">
        <v>18019000000</v>
      </c>
      <c r="F38" s="130">
        <v>0</v>
      </c>
      <c r="G38" s="131">
        <v>45708750</v>
      </c>
    </row>
    <row r="39" spans="1:7" ht="12.75">
      <c r="A39" s="221" t="s">
        <v>601</v>
      </c>
      <c r="B39" s="222" t="s">
        <v>1369</v>
      </c>
      <c r="C39" s="223">
        <v>202007</v>
      </c>
      <c r="D39" s="223">
        <v>28</v>
      </c>
      <c r="E39" s="129">
        <v>18019000000</v>
      </c>
      <c r="F39" s="130">
        <v>0</v>
      </c>
      <c r="G39" s="131">
        <v>4132150</v>
      </c>
    </row>
    <row r="40" spans="1:7" ht="12.75">
      <c r="A40" s="221" t="s">
        <v>602</v>
      </c>
      <c r="B40" s="222" t="s">
        <v>1370</v>
      </c>
      <c r="C40" s="223">
        <v>202008</v>
      </c>
      <c r="D40" s="223">
        <v>29</v>
      </c>
      <c r="E40" s="129">
        <v>18019000000</v>
      </c>
      <c r="F40" s="130">
        <v>0</v>
      </c>
      <c r="G40" s="131">
        <v>2008700</v>
      </c>
    </row>
    <row r="41" spans="1:7" ht="12.75">
      <c r="A41" s="221" t="s">
        <v>603</v>
      </c>
      <c r="B41" s="222" t="s">
        <v>1371</v>
      </c>
      <c r="C41" s="223">
        <v>202009</v>
      </c>
      <c r="D41" s="223">
        <v>30</v>
      </c>
      <c r="E41" s="129">
        <v>18019000000</v>
      </c>
      <c r="F41" s="130">
        <v>1485000000</v>
      </c>
      <c r="G41" s="131">
        <v>117637950</v>
      </c>
    </row>
    <row r="42" spans="1:7" ht="12.75">
      <c r="A42" s="221" t="s">
        <v>604</v>
      </c>
      <c r="B42" s="222" t="s">
        <v>1372</v>
      </c>
      <c r="C42" s="223">
        <v>202010</v>
      </c>
      <c r="D42" s="223">
        <v>31</v>
      </c>
      <c r="E42" s="129">
        <v>16534000000</v>
      </c>
      <c r="F42" s="130">
        <v>0</v>
      </c>
      <c r="G42" s="131">
        <v>7112050</v>
      </c>
    </row>
    <row r="43" spans="1:7" ht="12.75">
      <c r="A43" s="221" t="s">
        <v>605</v>
      </c>
      <c r="B43" s="222" t="s">
        <v>1373</v>
      </c>
      <c r="C43" s="223">
        <v>202011</v>
      </c>
      <c r="D43" s="223">
        <v>32</v>
      </c>
      <c r="E43" s="129">
        <v>16534000000</v>
      </c>
      <c r="F43" s="130">
        <v>0</v>
      </c>
      <c r="G43" s="131">
        <v>29590450</v>
      </c>
    </row>
    <row r="44" spans="1:7" ht="12.75">
      <c r="A44" s="221" t="s">
        <v>606</v>
      </c>
      <c r="B44" s="222" t="s">
        <v>1374</v>
      </c>
      <c r="C44" s="223">
        <v>202012</v>
      </c>
      <c r="D44" s="223">
        <v>33</v>
      </c>
      <c r="E44" s="129">
        <v>16534000000</v>
      </c>
      <c r="F44" s="130">
        <v>0</v>
      </c>
      <c r="G44" s="131">
        <v>4932400</v>
      </c>
    </row>
    <row r="45" spans="1:7" ht="12.75">
      <c r="A45" s="221" t="s">
        <v>607</v>
      </c>
      <c r="B45" s="222" t="s">
        <v>1375</v>
      </c>
      <c r="C45" s="223">
        <v>202101</v>
      </c>
      <c r="D45" s="223">
        <v>34</v>
      </c>
      <c r="E45" s="129">
        <v>16534000000</v>
      </c>
      <c r="F45" s="130">
        <v>20000000</v>
      </c>
      <c r="G45" s="131">
        <v>24163260</v>
      </c>
    </row>
    <row r="46" spans="1:7" ht="12.75">
      <c r="A46" s="221" t="s">
        <v>608</v>
      </c>
      <c r="B46" s="222" t="s">
        <v>1376</v>
      </c>
      <c r="C46" s="223">
        <v>202102</v>
      </c>
      <c r="D46" s="223">
        <v>35</v>
      </c>
      <c r="E46" s="129">
        <v>16514000000</v>
      </c>
      <c r="F46" s="130">
        <v>0</v>
      </c>
      <c r="G46" s="131">
        <v>18890900</v>
      </c>
    </row>
    <row r="47" spans="1:7" ht="12.75">
      <c r="A47" s="221" t="s">
        <v>609</v>
      </c>
      <c r="B47" s="222" t="s">
        <v>1377</v>
      </c>
      <c r="C47" s="223">
        <v>202103</v>
      </c>
      <c r="D47" s="223">
        <v>36</v>
      </c>
      <c r="E47" s="129">
        <v>16514000000</v>
      </c>
      <c r="F47" s="130">
        <v>0</v>
      </c>
      <c r="G47" s="131">
        <v>63480400</v>
      </c>
    </row>
    <row r="48" spans="1:7" ht="12.75">
      <c r="A48" s="221" t="s">
        <v>610</v>
      </c>
      <c r="B48" s="222" t="s">
        <v>1378</v>
      </c>
      <c r="C48" s="223">
        <v>202104</v>
      </c>
      <c r="D48" s="223">
        <v>37</v>
      </c>
      <c r="E48" s="129">
        <v>16514000000</v>
      </c>
      <c r="F48" s="130">
        <v>25000000</v>
      </c>
      <c r="G48" s="131">
        <v>11894400</v>
      </c>
    </row>
    <row r="49" spans="1:7" ht="12.75">
      <c r="A49" s="221" t="s">
        <v>611</v>
      </c>
      <c r="B49" s="222" t="s">
        <v>1379</v>
      </c>
      <c r="C49" s="223">
        <v>202105</v>
      </c>
      <c r="D49" s="223">
        <v>38</v>
      </c>
      <c r="E49" s="129">
        <v>16489000000</v>
      </c>
      <c r="F49" s="130">
        <v>0</v>
      </c>
      <c r="G49" s="131">
        <v>5057850</v>
      </c>
    </row>
    <row r="50" spans="1:7" ht="12.75">
      <c r="A50" s="221" t="s">
        <v>612</v>
      </c>
      <c r="B50" s="222" t="s">
        <v>1380</v>
      </c>
      <c r="C50" s="223">
        <v>202106</v>
      </c>
      <c r="D50" s="223">
        <v>39</v>
      </c>
      <c r="E50" s="129">
        <v>16489000000</v>
      </c>
      <c r="F50" s="130">
        <v>0</v>
      </c>
      <c r="G50" s="131">
        <v>45711950</v>
      </c>
    </row>
    <row r="51" spans="1:7" ht="12.75">
      <c r="A51" s="221" t="s">
        <v>613</v>
      </c>
      <c r="B51" s="222" t="s">
        <v>1381</v>
      </c>
      <c r="C51" s="223">
        <v>202107</v>
      </c>
      <c r="D51" s="223">
        <v>40</v>
      </c>
      <c r="E51" s="129">
        <v>16489000000</v>
      </c>
      <c r="F51" s="130">
        <v>500000000</v>
      </c>
      <c r="G51" s="131">
        <v>4132150</v>
      </c>
    </row>
    <row r="52" spans="1:7" ht="12.75">
      <c r="A52" s="221" t="s">
        <v>614</v>
      </c>
      <c r="B52" s="222" t="s">
        <v>1382</v>
      </c>
      <c r="C52" s="223">
        <v>202108</v>
      </c>
      <c r="D52" s="223">
        <v>41</v>
      </c>
      <c r="E52" s="129">
        <v>15989000000</v>
      </c>
      <c r="F52" s="130">
        <v>0</v>
      </c>
      <c r="G52" s="131">
        <v>2008700</v>
      </c>
    </row>
    <row r="53" spans="1:7" ht="12.75">
      <c r="A53" s="221" t="s">
        <v>615</v>
      </c>
      <c r="B53" s="222" t="s">
        <v>1383</v>
      </c>
      <c r="C53" s="223">
        <v>202109</v>
      </c>
      <c r="D53" s="223">
        <v>42</v>
      </c>
      <c r="E53" s="129">
        <v>15989000000</v>
      </c>
      <c r="F53" s="130">
        <v>2175000000</v>
      </c>
      <c r="G53" s="131">
        <v>86934900</v>
      </c>
    </row>
    <row r="54" spans="1:7" ht="12.75">
      <c r="A54" s="221" t="s">
        <v>616</v>
      </c>
      <c r="B54" s="222" t="s">
        <v>1384</v>
      </c>
      <c r="C54" s="223">
        <v>202110</v>
      </c>
      <c r="D54" s="223">
        <v>43</v>
      </c>
      <c r="E54" s="129">
        <v>13814000000</v>
      </c>
      <c r="F54" s="130">
        <v>0</v>
      </c>
      <c r="G54" s="131">
        <v>7112050</v>
      </c>
    </row>
    <row r="55" spans="1:7" ht="12.75">
      <c r="A55" s="221" t="s">
        <v>617</v>
      </c>
      <c r="B55" s="222" t="s">
        <v>1385</v>
      </c>
      <c r="C55" s="223">
        <v>202111</v>
      </c>
      <c r="D55" s="223">
        <v>44</v>
      </c>
      <c r="E55" s="129">
        <v>13814000000</v>
      </c>
      <c r="F55" s="130">
        <v>0</v>
      </c>
      <c r="G55" s="131">
        <v>29590450</v>
      </c>
    </row>
    <row r="56" spans="1:7" ht="12.75">
      <c r="A56" s="221" t="s">
        <v>618</v>
      </c>
      <c r="B56" s="222" t="s">
        <v>1386</v>
      </c>
      <c r="C56" s="223">
        <v>202112</v>
      </c>
      <c r="D56" s="223">
        <v>45</v>
      </c>
      <c r="E56" s="129">
        <v>13814000000</v>
      </c>
      <c r="F56" s="130">
        <v>27500000</v>
      </c>
      <c r="G56" s="131">
        <v>4998400</v>
      </c>
    </row>
    <row r="57" spans="1:7" ht="12.75">
      <c r="A57" s="221" t="s">
        <v>619</v>
      </c>
      <c r="B57" s="222" t="s">
        <v>1387</v>
      </c>
      <c r="C57" s="223">
        <v>202201</v>
      </c>
      <c r="D57" s="223">
        <v>46</v>
      </c>
      <c r="E57" s="129">
        <v>13786500000</v>
      </c>
      <c r="F57" s="130">
        <v>0</v>
      </c>
      <c r="G57" s="131">
        <v>23813260</v>
      </c>
    </row>
    <row r="58" spans="1:7" ht="12.75">
      <c r="A58" s="221" t="s">
        <v>620</v>
      </c>
      <c r="B58" s="222" t="s">
        <v>1388</v>
      </c>
      <c r="C58" s="223">
        <v>202202</v>
      </c>
      <c r="D58" s="223">
        <v>47</v>
      </c>
      <c r="E58" s="129">
        <v>13786500000</v>
      </c>
      <c r="F58" s="130">
        <v>5000000</v>
      </c>
      <c r="G58" s="131">
        <v>18890900</v>
      </c>
    </row>
    <row r="59" spans="1:7" ht="12.75">
      <c r="A59" s="221" t="s">
        <v>621</v>
      </c>
      <c r="B59" s="222" t="s">
        <v>1389</v>
      </c>
      <c r="C59" s="223">
        <v>202203</v>
      </c>
      <c r="D59" s="223">
        <v>48</v>
      </c>
      <c r="E59" s="129">
        <v>13781500000</v>
      </c>
      <c r="F59" s="130">
        <v>1450000000</v>
      </c>
      <c r="G59" s="131">
        <v>63546400</v>
      </c>
    </row>
    <row r="60" spans="1:7" ht="12.75">
      <c r="A60" s="221" t="s">
        <v>622</v>
      </c>
      <c r="B60" s="222" t="s">
        <v>1390</v>
      </c>
      <c r="C60" s="223">
        <v>202204</v>
      </c>
      <c r="D60" s="223">
        <v>49</v>
      </c>
      <c r="E60" s="129">
        <v>12331500000</v>
      </c>
      <c r="F60" s="130">
        <v>0</v>
      </c>
      <c r="G60" s="131">
        <v>11487900</v>
      </c>
    </row>
    <row r="61" spans="1:7" ht="12.75">
      <c r="A61" s="221" t="s">
        <v>623</v>
      </c>
      <c r="B61" s="222" t="s">
        <v>1391</v>
      </c>
      <c r="C61" s="223">
        <v>202205</v>
      </c>
      <c r="D61" s="223">
        <v>50</v>
      </c>
      <c r="E61" s="129">
        <v>12331500000</v>
      </c>
      <c r="F61" s="130">
        <v>0</v>
      </c>
      <c r="G61" s="131">
        <v>5057850</v>
      </c>
    </row>
    <row r="62" spans="1:7" ht="12.75">
      <c r="A62" s="221" t="s">
        <v>624</v>
      </c>
      <c r="B62" s="222" t="s">
        <v>1392</v>
      </c>
      <c r="C62" s="223">
        <v>202206</v>
      </c>
      <c r="D62" s="223">
        <v>51</v>
      </c>
      <c r="E62" s="129">
        <v>12331500000</v>
      </c>
      <c r="F62" s="130">
        <v>74000000</v>
      </c>
      <c r="G62" s="131">
        <v>45777950</v>
      </c>
    </row>
    <row r="63" spans="1:7" ht="12.75">
      <c r="A63" s="221" t="s">
        <v>625</v>
      </c>
      <c r="B63" s="222" t="s">
        <v>1393</v>
      </c>
      <c r="C63" s="223">
        <v>202207</v>
      </c>
      <c r="D63" s="223">
        <v>52</v>
      </c>
      <c r="E63" s="129">
        <v>12257500000</v>
      </c>
      <c r="F63" s="130">
        <v>10000000</v>
      </c>
      <c r="G63" s="131">
        <v>2257150</v>
      </c>
    </row>
    <row r="64" spans="1:7" ht="12.75">
      <c r="A64" s="221" t="s">
        <v>626</v>
      </c>
      <c r="B64" s="222" t="s">
        <v>1394</v>
      </c>
      <c r="C64" s="223">
        <v>202208</v>
      </c>
      <c r="D64" s="223">
        <v>53</v>
      </c>
      <c r="E64" s="129">
        <v>12247500000</v>
      </c>
      <c r="F64" s="130">
        <v>0</v>
      </c>
      <c r="G64" s="131">
        <v>2008700</v>
      </c>
    </row>
    <row r="65" spans="1:7" ht="12.75">
      <c r="A65" s="221" t="s">
        <v>627</v>
      </c>
      <c r="B65" s="222" t="s">
        <v>1395</v>
      </c>
      <c r="C65" s="223">
        <v>202209</v>
      </c>
      <c r="D65" s="223">
        <v>54</v>
      </c>
      <c r="E65" s="129">
        <v>12247500000</v>
      </c>
      <c r="F65" s="130">
        <v>0</v>
      </c>
      <c r="G65" s="131">
        <v>8250900</v>
      </c>
    </row>
    <row r="66" spans="1:7" ht="12.75">
      <c r="A66" s="221" t="s">
        <v>628</v>
      </c>
      <c r="B66" s="222" t="s">
        <v>1396</v>
      </c>
      <c r="C66" s="223">
        <v>202210</v>
      </c>
      <c r="D66" s="223">
        <v>55</v>
      </c>
      <c r="E66" s="129">
        <v>12247500000</v>
      </c>
      <c r="F66" s="130">
        <v>800000000</v>
      </c>
      <c r="G66" s="131">
        <v>7112050</v>
      </c>
    </row>
    <row r="67" spans="1:7" ht="12.75">
      <c r="A67" s="221" t="s">
        <v>629</v>
      </c>
      <c r="B67" s="222" t="s">
        <v>1397</v>
      </c>
      <c r="C67" s="223">
        <v>202211</v>
      </c>
      <c r="D67" s="223">
        <v>56</v>
      </c>
      <c r="E67" s="129">
        <v>11447500000</v>
      </c>
      <c r="F67" s="130">
        <v>0</v>
      </c>
      <c r="G67" s="131">
        <v>29590450</v>
      </c>
    </row>
    <row r="68" spans="1:7" ht="12.75">
      <c r="A68" s="221" t="s">
        <v>630</v>
      </c>
      <c r="B68" s="222" t="s">
        <v>1398</v>
      </c>
      <c r="C68" s="223">
        <v>202212</v>
      </c>
      <c r="D68" s="223">
        <v>57</v>
      </c>
      <c r="E68" s="129">
        <v>11447500000</v>
      </c>
      <c r="F68" s="130">
        <v>15000000</v>
      </c>
      <c r="G68" s="131">
        <v>3894700</v>
      </c>
    </row>
    <row r="69" spans="1:7" ht="12.75">
      <c r="A69" s="221" t="s">
        <v>631</v>
      </c>
      <c r="B69" s="222" t="s">
        <v>1399</v>
      </c>
      <c r="C69" s="223">
        <v>202301</v>
      </c>
      <c r="D69" s="223">
        <v>58</v>
      </c>
      <c r="E69" s="129">
        <v>11432500000</v>
      </c>
      <c r="F69" s="130">
        <v>0</v>
      </c>
      <c r="G69" s="131">
        <v>23761960</v>
      </c>
    </row>
    <row r="70" spans="1:7" ht="12.75">
      <c r="A70" s="221" t="s">
        <v>632</v>
      </c>
      <c r="B70" s="222" t="s">
        <v>1400</v>
      </c>
      <c r="C70" s="223">
        <v>202302</v>
      </c>
      <c r="D70" s="223">
        <v>59</v>
      </c>
      <c r="E70" s="129">
        <v>11432500000</v>
      </c>
      <c r="F70" s="130">
        <v>30000000</v>
      </c>
      <c r="G70" s="131">
        <v>18793400</v>
      </c>
    </row>
    <row r="71" spans="1:7" ht="12.75">
      <c r="A71" s="221" t="s">
        <v>633</v>
      </c>
      <c r="B71" s="222" t="s">
        <v>1401</v>
      </c>
      <c r="C71" s="223">
        <v>202303</v>
      </c>
      <c r="D71" s="223">
        <v>60</v>
      </c>
      <c r="E71" s="129">
        <v>11402500000</v>
      </c>
      <c r="F71" s="130">
        <v>0</v>
      </c>
      <c r="G71" s="131">
        <v>5546400</v>
      </c>
    </row>
    <row r="72" spans="1:7" ht="12.75">
      <c r="A72" s="221" t="s">
        <v>634</v>
      </c>
      <c r="B72" s="222" t="s">
        <v>1402</v>
      </c>
      <c r="C72" s="223">
        <v>202304</v>
      </c>
      <c r="D72" s="223">
        <v>61</v>
      </c>
      <c r="E72" s="129">
        <v>11402500000</v>
      </c>
      <c r="F72" s="130">
        <v>35000000</v>
      </c>
      <c r="G72" s="131">
        <v>11436600</v>
      </c>
    </row>
    <row r="73" spans="1:7" ht="12.75">
      <c r="A73" s="221" t="s">
        <v>635</v>
      </c>
      <c r="B73" s="222" t="s">
        <v>1403</v>
      </c>
      <c r="C73" s="223">
        <v>202305</v>
      </c>
      <c r="D73" s="223">
        <v>62</v>
      </c>
      <c r="E73" s="129">
        <v>11367500000</v>
      </c>
      <c r="F73" s="130">
        <v>0</v>
      </c>
      <c r="G73" s="131">
        <v>5057850</v>
      </c>
    </row>
    <row r="74" spans="1:7" ht="12.75">
      <c r="A74" s="221" t="s">
        <v>636</v>
      </c>
      <c r="B74" s="222" t="s">
        <v>1404</v>
      </c>
      <c r="C74" s="223">
        <v>202306</v>
      </c>
      <c r="D74" s="223">
        <v>63</v>
      </c>
      <c r="E74" s="129">
        <v>11367500000</v>
      </c>
      <c r="F74" s="130">
        <v>0</v>
      </c>
      <c r="G74" s="131">
        <v>43599350</v>
      </c>
    </row>
    <row r="75" spans="1:7" ht="12.75">
      <c r="A75" s="221" t="s">
        <v>637</v>
      </c>
      <c r="B75" s="222" t="s">
        <v>1405</v>
      </c>
      <c r="C75" s="223">
        <v>202307</v>
      </c>
      <c r="D75" s="223">
        <v>64</v>
      </c>
      <c r="E75" s="129">
        <v>11367500000</v>
      </c>
      <c r="F75" s="130">
        <v>0</v>
      </c>
      <c r="G75" s="131">
        <v>1891850</v>
      </c>
    </row>
    <row r="76" spans="1:7" ht="12.75">
      <c r="A76" s="221" t="s">
        <v>638</v>
      </c>
      <c r="B76" s="222" t="s">
        <v>1406</v>
      </c>
      <c r="C76" s="223">
        <v>202308</v>
      </c>
      <c r="D76" s="223">
        <v>65</v>
      </c>
      <c r="E76" s="129">
        <v>11367500000</v>
      </c>
      <c r="F76" s="130">
        <v>0</v>
      </c>
      <c r="G76" s="131">
        <v>2008700</v>
      </c>
    </row>
    <row r="77" spans="1:7" ht="12.75">
      <c r="A77" s="221" t="s">
        <v>639</v>
      </c>
      <c r="B77" s="222" t="s">
        <v>1407</v>
      </c>
      <c r="C77" s="223">
        <v>202309</v>
      </c>
      <c r="D77" s="223">
        <v>66</v>
      </c>
      <c r="E77" s="129">
        <v>11367500000</v>
      </c>
      <c r="F77" s="130">
        <v>25000000</v>
      </c>
      <c r="G77" s="131">
        <v>8250900</v>
      </c>
    </row>
    <row r="78" spans="1:7" ht="12.75">
      <c r="A78" s="221" t="s">
        <v>640</v>
      </c>
      <c r="B78" s="222" t="s">
        <v>1408</v>
      </c>
      <c r="C78" s="223">
        <v>202310</v>
      </c>
      <c r="D78" s="223">
        <v>67</v>
      </c>
      <c r="E78" s="129">
        <v>11342500000</v>
      </c>
      <c r="F78" s="130">
        <v>0</v>
      </c>
      <c r="G78" s="131">
        <v>3060750</v>
      </c>
    </row>
    <row r="79" spans="1:7" ht="12.75">
      <c r="A79" s="221" t="s">
        <v>641</v>
      </c>
      <c r="B79" s="222" t="s">
        <v>1409</v>
      </c>
      <c r="C79" s="223">
        <v>202311</v>
      </c>
      <c r="D79" s="223">
        <v>68</v>
      </c>
      <c r="E79" s="129">
        <v>11342500000</v>
      </c>
      <c r="F79" s="130">
        <v>1150000000</v>
      </c>
      <c r="G79" s="131">
        <v>29590450</v>
      </c>
    </row>
    <row r="80" spans="1:7" ht="12.75">
      <c r="A80" s="221" t="s">
        <v>642</v>
      </c>
      <c r="B80" s="222" t="s">
        <v>1410</v>
      </c>
      <c r="C80" s="223">
        <v>202312</v>
      </c>
      <c r="D80" s="223">
        <v>69</v>
      </c>
      <c r="E80" s="129">
        <v>10192500000</v>
      </c>
      <c r="F80" s="130">
        <v>0</v>
      </c>
      <c r="G80" s="131">
        <v>3843400</v>
      </c>
    </row>
    <row r="81" spans="1:7" ht="12.75">
      <c r="A81" s="221" t="s">
        <v>643</v>
      </c>
      <c r="B81" s="222" t="s">
        <v>1411</v>
      </c>
      <c r="C81" s="223">
        <v>202401</v>
      </c>
      <c r="D81" s="223">
        <v>70</v>
      </c>
      <c r="E81" s="129">
        <v>10192500000</v>
      </c>
      <c r="F81" s="130">
        <v>500000000</v>
      </c>
      <c r="G81" s="131">
        <v>23761960</v>
      </c>
    </row>
    <row r="82" spans="1:7" ht="12.75">
      <c r="A82" s="221" t="s">
        <v>644</v>
      </c>
      <c r="B82" s="222" t="s">
        <v>1412</v>
      </c>
      <c r="C82" s="223">
        <v>202402</v>
      </c>
      <c r="D82" s="223">
        <v>71</v>
      </c>
      <c r="E82" s="129">
        <v>9692500000</v>
      </c>
      <c r="F82" s="130">
        <v>1000000000</v>
      </c>
      <c r="G82" s="131">
        <v>18065550</v>
      </c>
    </row>
    <row r="83" spans="1:7" ht="12.75">
      <c r="A83" s="221" t="s">
        <v>645</v>
      </c>
      <c r="B83" s="222" t="s">
        <v>1413</v>
      </c>
      <c r="C83" s="223">
        <v>202403</v>
      </c>
      <c r="D83" s="223">
        <v>72</v>
      </c>
      <c r="E83" s="129">
        <v>8692500000</v>
      </c>
      <c r="F83" s="130">
        <v>0</v>
      </c>
      <c r="G83" s="131">
        <v>5521650</v>
      </c>
    </row>
    <row r="84" spans="1:7" ht="12.75">
      <c r="A84" s="221" t="s">
        <v>646</v>
      </c>
      <c r="B84" s="222" t="s">
        <v>1414</v>
      </c>
      <c r="C84" s="223">
        <v>202404</v>
      </c>
      <c r="D84" s="223">
        <v>73</v>
      </c>
      <c r="E84" s="129">
        <v>8692500000</v>
      </c>
      <c r="F84" s="130">
        <v>0</v>
      </c>
      <c r="G84" s="131">
        <v>10724000</v>
      </c>
    </row>
    <row r="85" spans="1:7" ht="12.75">
      <c r="A85" s="221" t="s">
        <v>647</v>
      </c>
      <c r="B85" s="222" t="s">
        <v>1415</v>
      </c>
      <c r="C85" s="223">
        <v>202405</v>
      </c>
      <c r="D85" s="223">
        <v>74</v>
      </c>
      <c r="E85" s="129">
        <v>8692500000</v>
      </c>
      <c r="F85" s="130">
        <v>0</v>
      </c>
      <c r="G85" s="131">
        <v>5057850</v>
      </c>
    </row>
    <row r="86" spans="1:7" ht="12.75">
      <c r="A86" s="221" t="s">
        <v>648</v>
      </c>
      <c r="B86" s="222" t="s">
        <v>1416</v>
      </c>
      <c r="C86" s="223">
        <v>202406</v>
      </c>
      <c r="D86" s="223">
        <v>75</v>
      </c>
      <c r="E86" s="129">
        <v>8692500000</v>
      </c>
      <c r="F86" s="130">
        <v>1190000000</v>
      </c>
      <c r="G86" s="131">
        <v>43599350</v>
      </c>
    </row>
    <row r="87" spans="1:7" ht="12.75">
      <c r="A87" s="221" t="s">
        <v>649</v>
      </c>
      <c r="B87" s="222" t="s">
        <v>1417</v>
      </c>
      <c r="C87" s="223">
        <v>202407</v>
      </c>
      <c r="D87" s="223">
        <v>76</v>
      </c>
      <c r="E87" s="129">
        <v>7502500000</v>
      </c>
      <c r="F87" s="130">
        <v>40000000</v>
      </c>
      <c r="G87" s="131">
        <v>1891850</v>
      </c>
    </row>
    <row r="88" spans="1:7" ht="12.75">
      <c r="A88" s="221" t="s">
        <v>650</v>
      </c>
      <c r="B88" s="222" t="s">
        <v>1418</v>
      </c>
      <c r="C88" s="223">
        <v>202408</v>
      </c>
      <c r="D88" s="223">
        <v>77</v>
      </c>
      <c r="E88" s="129">
        <v>7462500000</v>
      </c>
      <c r="F88" s="130">
        <v>0</v>
      </c>
      <c r="G88" s="131">
        <v>2008700</v>
      </c>
    </row>
    <row r="89" spans="1:7" ht="12.75">
      <c r="A89" s="221" t="s">
        <v>651</v>
      </c>
      <c r="B89" s="222" t="s">
        <v>1419</v>
      </c>
      <c r="C89" s="223">
        <v>202409</v>
      </c>
      <c r="D89" s="223">
        <v>78</v>
      </c>
      <c r="E89" s="129">
        <v>7462500000</v>
      </c>
      <c r="F89" s="130">
        <v>0</v>
      </c>
      <c r="G89" s="131">
        <v>8226150</v>
      </c>
    </row>
    <row r="90" spans="1:7" ht="12.75">
      <c r="A90" s="221" t="s">
        <v>652</v>
      </c>
      <c r="B90" s="222" t="s">
        <v>1420</v>
      </c>
      <c r="C90" s="223">
        <v>202410</v>
      </c>
      <c r="D90" s="223">
        <v>79</v>
      </c>
      <c r="E90" s="129">
        <v>7462500000</v>
      </c>
      <c r="F90" s="130">
        <v>0</v>
      </c>
      <c r="G90" s="131">
        <v>3060750</v>
      </c>
    </row>
    <row r="91" spans="1:7" ht="12.75">
      <c r="A91" s="221" t="s">
        <v>653</v>
      </c>
      <c r="B91" s="222" t="s">
        <v>1421</v>
      </c>
      <c r="C91" s="223">
        <v>202411</v>
      </c>
      <c r="D91" s="223">
        <v>80</v>
      </c>
      <c r="E91" s="129">
        <v>7462500000</v>
      </c>
      <c r="F91" s="130">
        <v>0</v>
      </c>
      <c r="G91" s="131">
        <v>2277950</v>
      </c>
    </row>
    <row r="92" spans="1:7" ht="12.75">
      <c r="A92" s="221" t="s">
        <v>654</v>
      </c>
      <c r="B92" s="222" t="s">
        <v>1422</v>
      </c>
      <c r="C92" s="223">
        <v>202412</v>
      </c>
      <c r="D92" s="223">
        <v>81</v>
      </c>
      <c r="E92" s="129">
        <v>7462500000</v>
      </c>
      <c r="F92" s="130">
        <v>65000000</v>
      </c>
      <c r="G92" s="131">
        <v>3843400</v>
      </c>
    </row>
    <row r="93" spans="1:7" ht="12.75">
      <c r="A93" s="221" t="s">
        <v>655</v>
      </c>
      <c r="B93" s="222" t="s">
        <v>1423</v>
      </c>
      <c r="C93" s="223">
        <v>202501</v>
      </c>
      <c r="D93" s="223">
        <v>82</v>
      </c>
      <c r="E93" s="129">
        <v>7397500000</v>
      </c>
      <c r="F93" s="130">
        <v>10000000</v>
      </c>
      <c r="G93" s="131">
        <v>3136960</v>
      </c>
    </row>
    <row r="94" spans="1:7" ht="12.75">
      <c r="A94" s="221" t="s">
        <v>656</v>
      </c>
      <c r="B94" s="222" t="s">
        <v>1424</v>
      </c>
      <c r="C94" s="223">
        <v>202502</v>
      </c>
      <c r="D94" s="223">
        <v>83</v>
      </c>
      <c r="E94" s="129">
        <v>7387500000</v>
      </c>
      <c r="F94" s="130">
        <v>1775000000</v>
      </c>
      <c r="G94" s="131">
        <v>14315550</v>
      </c>
    </row>
    <row r="95" spans="1:7" ht="12.75">
      <c r="A95" s="221" t="s">
        <v>657</v>
      </c>
      <c r="B95" s="222" t="s">
        <v>1425</v>
      </c>
      <c r="C95" s="223">
        <v>202503</v>
      </c>
      <c r="D95" s="223">
        <v>84</v>
      </c>
      <c r="E95" s="129">
        <v>5612500000</v>
      </c>
      <c r="F95" s="130">
        <v>20000000</v>
      </c>
      <c r="G95" s="131">
        <v>5521650</v>
      </c>
    </row>
    <row r="96" spans="1:7" ht="12.75">
      <c r="A96" s="221" t="s">
        <v>658</v>
      </c>
      <c r="B96" s="222" t="s">
        <v>1426</v>
      </c>
      <c r="C96" s="223">
        <v>202504</v>
      </c>
      <c r="D96" s="223">
        <v>85</v>
      </c>
      <c r="E96" s="129">
        <v>5592500000</v>
      </c>
      <c r="F96" s="130">
        <v>300000000</v>
      </c>
      <c r="G96" s="131">
        <v>10724000</v>
      </c>
    </row>
    <row r="97" spans="1:7" ht="12.75">
      <c r="A97" s="221" t="s">
        <v>659</v>
      </c>
      <c r="B97" s="222" t="s">
        <v>1427</v>
      </c>
      <c r="C97" s="223">
        <v>202505</v>
      </c>
      <c r="D97" s="223">
        <v>86</v>
      </c>
      <c r="E97" s="129">
        <v>5292500000</v>
      </c>
      <c r="F97" s="130">
        <v>0</v>
      </c>
      <c r="G97" s="131">
        <v>5057850</v>
      </c>
    </row>
    <row r="98" spans="1:7" ht="12.75">
      <c r="A98" s="221" t="s">
        <v>660</v>
      </c>
      <c r="B98" s="222" t="s">
        <v>1428</v>
      </c>
      <c r="C98" s="223">
        <v>202506</v>
      </c>
      <c r="D98" s="223">
        <v>87</v>
      </c>
      <c r="E98" s="129">
        <v>5292500000</v>
      </c>
      <c r="F98" s="130">
        <v>0</v>
      </c>
      <c r="G98" s="131">
        <v>22151950</v>
      </c>
    </row>
    <row r="99" spans="1:7" ht="12.75">
      <c r="A99" s="221" t="s">
        <v>661</v>
      </c>
      <c r="B99" s="222" t="s">
        <v>1429</v>
      </c>
      <c r="C99" s="223">
        <v>202507</v>
      </c>
      <c r="D99" s="223">
        <v>88</v>
      </c>
      <c r="E99" s="129">
        <v>5292500000</v>
      </c>
      <c r="F99" s="130">
        <v>0</v>
      </c>
      <c r="G99" s="131">
        <v>691850</v>
      </c>
    </row>
    <row r="100" spans="1:7" ht="12.75">
      <c r="A100" s="221" t="s">
        <v>662</v>
      </c>
      <c r="B100" s="222" t="s">
        <v>1430</v>
      </c>
      <c r="C100" s="223">
        <v>202508</v>
      </c>
      <c r="D100" s="223">
        <v>89</v>
      </c>
      <c r="E100" s="129">
        <v>5292500000</v>
      </c>
      <c r="F100" s="130">
        <v>0</v>
      </c>
      <c r="G100" s="131">
        <v>2008700</v>
      </c>
    </row>
    <row r="101" spans="1:7" ht="12.75">
      <c r="A101" s="221" t="s">
        <v>663</v>
      </c>
      <c r="B101" s="222" t="s">
        <v>1431</v>
      </c>
      <c r="C101" s="223">
        <v>202509</v>
      </c>
      <c r="D101" s="223">
        <v>90</v>
      </c>
      <c r="E101" s="129">
        <v>5292500000</v>
      </c>
      <c r="F101" s="130">
        <v>0</v>
      </c>
      <c r="G101" s="131">
        <v>8191750</v>
      </c>
    </row>
    <row r="102" spans="1:7" ht="12.75">
      <c r="A102" s="221" t="s">
        <v>664</v>
      </c>
      <c r="B102" s="222" t="s">
        <v>1432</v>
      </c>
      <c r="C102" s="223">
        <v>202510</v>
      </c>
      <c r="D102" s="223">
        <v>91</v>
      </c>
      <c r="E102" s="129">
        <v>5292500000</v>
      </c>
      <c r="F102" s="130">
        <v>0</v>
      </c>
      <c r="G102" s="131">
        <v>3060750</v>
      </c>
    </row>
    <row r="103" spans="1:7" ht="12.75">
      <c r="A103" s="221" t="s">
        <v>665</v>
      </c>
      <c r="B103" s="222" t="s">
        <v>1433</v>
      </c>
      <c r="C103" s="223">
        <v>202511</v>
      </c>
      <c r="D103" s="223">
        <v>92</v>
      </c>
      <c r="E103" s="129">
        <v>5292500000</v>
      </c>
      <c r="F103" s="130">
        <v>0</v>
      </c>
      <c r="G103" s="131">
        <v>2277950</v>
      </c>
    </row>
    <row r="104" spans="1:7" ht="12.75">
      <c r="A104" s="221" t="s">
        <v>666</v>
      </c>
      <c r="B104" s="222" t="s">
        <v>1434</v>
      </c>
      <c r="C104" s="223">
        <v>202512</v>
      </c>
      <c r="D104" s="223">
        <v>93</v>
      </c>
      <c r="E104" s="129">
        <v>5292500000</v>
      </c>
      <c r="F104" s="130">
        <v>0</v>
      </c>
      <c r="G104" s="131">
        <v>2184000</v>
      </c>
    </row>
    <row r="105" spans="1:7" ht="12.75">
      <c r="A105" s="221" t="s">
        <v>667</v>
      </c>
      <c r="B105" s="222" t="s">
        <v>1435</v>
      </c>
      <c r="C105" s="223">
        <v>202601</v>
      </c>
      <c r="D105" s="223">
        <v>94</v>
      </c>
      <c r="E105" s="129">
        <v>5292500000</v>
      </c>
      <c r="F105" s="130">
        <v>0</v>
      </c>
      <c r="G105" s="131">
        <v>3073460</v>
      </c>
    </row>
    <row r="106" spans="1:7" ht="12.75">
      <c r="A106" s="221" t="s">
        <v>668</v>
      </c>
      <c r="B106" s="222" t="s">
        <v>1436</v>
      </c>
      <c r="C106" s="223">
        <v>202602</v>
      </c>
      <c r="D106" s="223">
        <v>95</v>
      </c>
      <c r="E106" s="129">
        <v>5292500000</v>
      </c>
      <c r="F106" s="130">
        <v>50000000</v>
      </c>
      <c r="G106" s="131">
        <v>2411800</v>
      </c>
    </row>
    <row r="107" spans="1:7" ht="12.75">
      <c r="A107" s="221" t="s">
        <v>669</v>
      </c>
      <c r="B107" s="222" t="s">
        <v>1437</v>
      </c>
      <c r="C107" s="223">
        <v>202603</v>
      </c>
      <c r="D107" s="223">
        <v>96</v>
      </c>
      <c r="E107" s="129">
        <v>5242500000</v>
      </c>
      <c r="F107" s="130">
        <v>0</v>
      </c>
      <c r="G107" s="131">
        <v>5487250</v>
      </c>
    </row>
    <row r="108" spans="1:7" ht="12.75">
      <c r="A108" s="221" t="s">
        <v>670</v>
      </c>
      <c r="B108" s="222" t="s">
        <v>1438</v>
      </c>
      <c r="C108" s="223">
        <v>202604</v>
      </c>
      <c r="D108" s="223">
        <v>97</v>
      </c>
      <c r="E108" s="129">
        <v>5242500000</v>
      </c>
      <c r="F108" s="130">
        <v>0</v>
      </c>
      <c r="G108" s="131">
        <v>9530000</v>
      </c>
    </row>
    <row r="109" spans="1:7" ht="12.75">
      <c r="A109" s="221" t="s">
        <v>671</v>
      </c>
      <c r="B109" s="222" t="s">
        <v>1439</v>
      </c>
      <c r="C109" s="223">
        <v>202605</v>
      </c>
      <c r="D109" s="223">
        <v>98</v>
      </c>
      <c r="E109" s="129">
        <v>5242500000</v>
      </c>
      <c r="F109" s="130">
        <v>0</v>
      </c>
      <c r="G109" s="131">
        <v>5057850</v>
      </c>
    </row>
    <row r="110" spans="1:7" ht="12.75">
      <c r="A110" s="221" t="s">
        <v>672</v>
      </c>
      <c r="B110" s="222" t="s">
        <v>1440</v>
      </c>
      <c r="C110" s="223">
        <v>202606</v>
      </c>
      <c r="D110" s="223">
        <v>99</v>
      </c>
      <c r="E110" s="129">
        <v>5242500000</v>
      </c>
      <c r="F110" s="130">
        <v>0</v>
      </c>
      <c r="G110" s="131">
        <v>22151950</v>
      </c>
    </row>
    <row r="111" spans="1:7" ht="12.75">
      <c r="A111" s="221" t="s">
        <v>673</v>
      </c>
      <c r="B111" s="222" t="s">
        <v>1441</v>
      </c>
      <c r="C111" s="223">
        <v>202607</v>
      </c>
      <c r="D111" s="223">
        <v>100</v>
      </c>
      <c r="E111" s="129">
        <v>5242500000</v>
      </c>
      <c r="F111" s="130">
        <v>0</v>
      </c>
      <c r="G111" s="131">
        <v>691850</v>
      </c>
    </row>
    <row r="112" spans="1:7" ht="12.75">
      <c r="A112" s="221" t="s">
        <v>674</v>
      </c>
      <c r="B112" s="222" t="s">
        <v>1442</v>
      </c>
      <c r="C112" s="223">
        <v>202608</v>
      </c>
      <c r="D112" s="223">
        <v>101</v>
      </c>
      <c r="E112" s="129">
        <v>5242500000</v>
      </c>
      <c r="F112" s="130">
        <v>0</v>
      </c>
      <c r="G112" s="131">
        <v>2008700</v>
      </c>
    </row>
    <row r="113" spans="1:7" ht="12.75">
      <c r="A113" s="221" t="s">
        <v>675</v>
      </c>
      <c r="B113" s="222" t="s">
        <v>1443</v>
      </c>
      <c r="C113" s="223">
        <v>202609</v>
      </c>
      <c r="D113" s="223">
        <v>102</v>
      </c>
      <c r="E113" s="129">
        <v>5242500000</v>
      </c>
      <c r="F113" s="130">
        <v>1005000000</v>
      </c>
      <c r="G113" s="131">
        <v>8191750</v>
      </c>
    </row>
    <row r="114" spans="1:7" ht="12.75">
      <c r="A114" s="221" t="s">
        <v>676</v>
      </c>
      <c r="B114" s="222" t="s">
        <v>1444</v>
      </c>
      <c r="C114" s="223">
        <v>202610</v>
      </c>
      <c r="D114" s="223">
        <v>103</v>
      </c>
      <c r="E114" s="129">
        <v>4237500000</v>
      </c>
      <c r="F114" s="130">
        <v>0</v>
      </c>
      <c r="G114" s="131">
        <v>3060750</v>
      </c>
    </row>
    <row r="115" spans="1:7" ht="12.75">
      <c r="A115" s="221" t="s">
        <v>677</v>
      </c>
      <c r="B115" s="222" t="s">
        <v>1445</v>
      </c>
      <c r="C115" s="223">
        <v>202611</v>
      </c>
      <c r="D115" s="223">
        <v>104</v>
      </c>
      <c r="E115" s="129">
        <v>4237500000</v>
      </c>
      <c r="F115" s="130">
        <v>0</v>
      </c>
      <c r="G115" s="131">
        <v>2277950</v>
      </c>
    </row>
    <row r="116" spans="1:7" ht="12.75">
      <c r="A116" s="221" t="s">
        <v>678</v>
      </c>
      <c r="B116" s="222" t="s">
        <v>1446</v>
      </c>
      <c r="C116" s="223">
        <v>202612</v>
      </c>
      <c r="D116" s="223">
        <v>105</v>
      </c>
      <c r="E116" s="129">
        <v>4237500000</v>
      </c>
      <c r="F116" s="130">
        <v>0</v>
      </c>
      <c r="G116" s="131">
        <v>2184000</v>
      </c>
    </row>
    <row r="117" spans="1:7" ht="12.75">
      <c r="A117" s="221" t="s">
        <v>679</v>
      </c>
      <c r="B117" s="222" t="s">
        <v>1447</v>
      </c>
      <c r="C117" s="223">
        <v>202701</v>
      </c>
      <c r="D117" s="223">
        <v>106</v>
      </c>
      <c r="E117" s="129">
        <v>4237500000</v>
      </c>
      <c r="F117" s="130">
        <v>0</v>
      </c>
      <c r="G117" s="131">
        <v>3073460</v>
      </c>
    </row>
    <row r="118" spans="1:7" ht="12.75">
      <c r="A118" s="221" t="s">
        <v>680</v>
      </c>
      <c r="B118" s="222" t="s">
        <v>1448</v>
      </c>
      <c r="C118" s="223">
        <v>202702</v>
      </c>
      <c r="D118" s="223">
        <v>107</v>
      </c>
      <c r="E118" s="129">
        <v>4237500000</v>
      </c>
      <c r="F118" s="130">
        <v>0</v>
      </c>
      <c r="G118" s="131">
        <v>1911800</v>
      </c>
    </row>
    <row r="119" spans="1:7" ht="12.75">
      <c r="A119" s="221" t="s">
        <v>681</v>
      </c>
      <c r="B119" s="222" t="s">
        <v>1449</v>
      </c>
      <c r="C119" s="223">
        <v>202703</v>
      </c>
      <c r="D119" s="223">
        <v>108</v>
      </c>
      <c r="E119" s="129">
        <v>4237500000</v>
      </c>
      <c r="F119" s="130">
        <v>0</v>
      </c>
      <c r="G119" s="131">
        <v>5487250</v>
      </c>
    </row>
    <row r="120" spans="1:7" ht="12.75">
      <c r="A120" s="221" t="s">
        <v>682</v>
      </c>
      <c r="B120" s="222" t="s">
        <v>1450</v>
      </c>
      <c r="C120" s="223">
        <v>202704</v>
      </c>
      <c r="D120" s="223">
        <v>109</v>
      </c>
      <c r="E120" s="129">
        <v>4237500000</v>
      </c>
      <c r="F120" s="130">
        <v>0</v>
      </c>
      <c r="G120" s="131">
        <v>9530000</v>
      </c>
    </row>
    <row r="121" spans="1:7" ht="12.75">
      <c r="A121" s="221" t="s">
        <v>683</v>
      </c>
      <c r="B121" s="222" t="s">
        <v>1451</v>
      </c>
      <c r="C121" s="223">
        <v>202705</v>
      </c>
      <c r="D121" s="223">
        <v>110</v>
      </c>
      <c r="E121" s="129">
        <v>4237500000</v>
      </c>
      <c r="F121" s="130">
        <v>25000000</v>
      </c>
      <c r="G121" s="131">
        <v>5057850</v>
      </c>
    </row>
    <row r="122" spans="1:7" ht="12.75">
      <c r="A122" s="221" t="s">
        <v>684</v>
      </c>
      <c r="B122" s="222" t="s">
        <v>1452</v>
      </c>
      <c r="C122" s="223">
        <v>202706</v>
      </c>
      <c r="D122" s="223">
        <v>111</v>
      </c>
      <c r="E122" s="129">
        <v>4212500000</v>
      </c>
      <c r="F122" s="130">
        <v>0</v>
      </c>
      <c r="G122" s="131">
        <v>22151950</v>
      </c>
    </row>
    <row r="123" spans="1:7" ht="12.75">
      <c r="A123" s="221" t="s">
        <v>685</v>
      </c>
      <c r="B123" s="222" t="s">
        <v>1453</v>
      </c>
      <c r="C123" s="223">
        <v>202707</v>
      </c>
      <c r="D123" s="223">
        <v>112</v>
      </c>
      <c r="E123" s="129">
        <v>4212500000</v>
      </c>
      <c r="F123" s="130">
        <v>0</v>
      </c>
      <c r="G123" s="131">
        <v>691850</v>
      </c>
    </row>
    <row r="124" spans="1:7" ht="12.75">
      <c r="A124" s="221" t="s">
        <v>686</v>
      </c>
      <c r="B124" s="222" t="s">
        <v>1454</v>
      </c>
      <c r="C124" s="223">
        <v>202708</v>
      </c>
      <c r="D124" s="223">
        <v>113</v>
      </c>
      <c r="E124" s="129">
        <v>4212500000</v>
      </c>
      <c r="F124" s="130">
        <v>0</v>
      </c>
      <c r="G124" s="131">
        <v>2008700</v>
      </c>
    </row>
    <row r="125" spans="1:7" ht="12.75">
      <c r="A125" s="221" t="s">
        <v>687</v>
      </c>
      <c r="B125" s="222" t="s">
        <v>1455</v>
      </c>
      <c r="C125" s="223">
        <v>202709</v>
      </c>
      <c r="D125" s="223">
        <v>114</v>
      </c>
      <c r="E125" s="129">
        <v>4212500000</v>
      </c>
      <c r="F125" s="130">
        <v>0</v>
      </c>
      <c r="G125" s="131">
        <v>614000</v>
      </c>
    </row>
    <row r="126" spans="1:7" ht="12.75">
      <c r="A126" s="221" t="s">
        <v>688</v>
      </c>
      <c r="B126" s="222" t="s">
        <v>1456</v>
      </c>
      <c r="C126" s="223">
        <v>202710</v>
      </c>
      <c r="D126" s="223">
        <v>115</v>
      </c>
      <c r="E126" s="129">
        <v>4212500000</v>
      </c>
      <c r="F126" s="130">
        <v>0</v>
      </c>
      <c r="G126" s="131">
        <v>3060750</v>
      </c>
    </row>
    <row r="127" spans="1:7" ht="12.75">
      <c r="A127" s="221" t="s">
        <v>689</v>
      </c>
      <c r="B127" s="222" t="s">
        <v>1457</v>
      </c>
      <c r="C127" s="223">
        <v>202711</v>
      </c>
      <c r="D127" s="223">
        <v>116</v>
      </c>
      <c r="E127" s="129">
        <v>4212500000</v>
      </c>
      <c r="F127" s="130">
        <v>0</v>
      </c>
      <c r="G127" s="131">
        <v>2277950</v>
      </c>
    </row>
    <row r="128" spans="1:7" ht="12.75">
      <c r="A128" s="221" t="s">
        <v>690</v>
      </c>
      <c r="B128" s="222" t="s">
        <v>1458</v>
      </c>
      <c r="C128" s="223">
        <v>202712</v>
      </c>
      <c r="D128" s="223">
        <v>117</v>
      </c>
      <c r="E128" s="129">
        <v>4212500000</v>
      </c>
      <c r="F128" s="130">
        <v>0</v>
      </c>
      <c r="G128" s="131">
        <v>2184000</v>
      </c>
    </row>
    <row r="129" spans="1:7" ht="12.75">
      <c r="A129" s="221" t="s">
        <v>691</v>
      </c>
      <c r="B129" s="222" t="s">
        <v>1459</v>
      </c>
      <c r="C129" s="223">
        <v>202801</v>
      </c>
      <c r="D129" s="223">
        <v>118</v>
      </c>
      <c r="E129" s="129">
        <v>4212500000</v>
      </c>
      <c r="F129" s="130">
        <v>0</v>
      </c>
      <c r="G129" s="131">
        <v>3073460</v>
      </c>
    </row>
    <row r="130" spans="1:7" ht="12.75">
      <c r="A130" s="221" t="s">
        <v>692</v>
      </c>
      <c r="B130" s="222" t="s">
        <v>1460</v>
      </c>
      <c r="C130" s="223">
        <v>202802</v>
      </c>
      <c r="D130" s="223">
        <v>119</v>
      </c>
      <c r="E130" s="129">
        <v>4212500000</v>
      </c>
      <c r="F130" s="130">
        <v>0</v>
      </c>
      <c r="G130" s="131">
        <v>1911800</v>
      </c>
    </row>
    <row r="131" spans="1:7" ht="12.75">
      <c r="A131" s="221" t="s">
        <v>693</v>
      </c>
      <c r="B131" s="222" t="s">
        <v>1461</v>
      </c>
      <c r="C131" s="223">
        <v>202803</v>
      </c>
      <c r="D131" s="223">
        <v>120</v>
      </c>
      <c r="E131" s="129">
        <v>4212500000</v>
      </c>
      <c r="F131" s="130">
        <v>0</v>
      </c>
      <c r="G131" s="131">
        <v>5487250</v>
      </c>
    </row>
    <row r="132" spans="1:7" ht="12.75">
      <c r="A132" s="221" t="s">
        <v>694</v>
      </c>
      <c r="B132" s="222" t="s">
        <v>1462</v>
      </c>
      <c r="C132" s="223">
        <v>202804</v>
      </c>
      <c r="D132" s="223">
        <v>121</v>
      </c>
      <c r="E132" s="129">
        <v>4212500000</v>
      </c>
      <c r="F132" s="130">
        <v>0</v>
      </c>
      <c r="G132" s="131">
        <v>9530000</v>
      </c>
    </row>
    <row r="133" spans="1:7" ht="12.75">
      <c r="A133" s="221" t="s">
        <v>695</v>
      </c>
      <c r="B133" s="222" t="s">
        <v>1463</v>
      </c>
      <c r="C133" s="223">
        <v>202805</v>
      </c>
      <c r="D133" s="223">
        <v>122</v>
      </c>
      <c r="E133" s="129">
        <v>4212500000</v>
      </c>
      <c r="F133" s="130">
        <v>81000000</v>
      </c>
      <c r="G133" s="131">
        <v>4490350</v>
      </c>
    </row>
    <row r="134" spans="1:7" ht="12.75">
      <c r="A134" s="221" t="s">
        <v>696</v>
      </c>
      <c r="B134" s="222" t="s">
        <v>1464</v>
      </c>
      <c r="C134" s="223">
        <v>202806</v>
      </c>
      <c r="D134" s="223">
        <v>123</v>
      </c>
      <c r="E134" s="129">
        <v>4131500000</v>
      </c>
      <c r="F134" s="130">
        <v>175000000</v>
      </c>
      <c r="G134" s="131">
        <v>22151950</v>
      </c>
    </row>
    <row r="135" spans="1:7" ht="12.75">
      <c r="A135" s="221" t="s">
        <v>697</v>
      </c>
      <c r="B135" s="222" t="s">
        <v>1465</v>
      </c>
      <c r="C135" s="223">
        <v>202807</v>
      </c>
      <c r="D135" s="223">
        <v>124</v>
      </c>
      <c r="E135" s="129">
        <v>3956500000</v>
      </c>
      <c r="F135" s="130">
        <v>0</v>
      </c>
      <c r="G135" s="131">
        <v>691850</v>
      </c>
    </row>
    <row r="136" spans="1:7" ht="12.75">
      <c r="A136" s="221" t="s">
        <v>698</v>
      </c>
      <c r="B136" s="222" t="s">
        <v>1466</v>
      </c>
      <c r="C136" s="223">
        <v>202808</v>
      </c>
      <c r="D136" s="223">
        <v>125</v>
      </c>
      <c r="E136" s="129">
        <v>3956500000</v>
      </c>
      <c r="F136" s="130">
        <v>30000000</v>
      </c>
      <c r="G136" s="131">
        <v>2008700</v>
      </c>
    </row>
    <row r="137" spans="1:7" ht="12.75">
      <c r="A137" s="221" t="s">
        <v>699</v>
      </c>
      <c r="B137" s="222" t="s">
        <v>1467</v>
      </c>
      <c r="C137" s="223">
        <v>202809</v>
      </c>
      <c r="D137" s="223">
        <v>126</v>
      </c>
      <c r="E137" s="129">
        <v>3926500000</v>
      </c>
      <c r="F137" s="130">
        <v>0</v>
      </c>
      <c r="G137" s="131">
        <v>614000</v>
      </c>
    </row>
    <row r="138" spans="1:7" ht="12.75">
      <c r="A138" s="221" t="s">
        <v>700</v>
      </c>
      <c r="B138" s="222" t="s">
        <v>1468</v>
      </c>
      <c r="C138" s="223">
        <v>202810</v>
      </c>
      <c r="D138" s="223">
        <v>127</v>
      </c>
      <c r="E138" s="129">
        <v>3926500000</v>
      </c>
      <c r="F138" s="130">
        <v>0</v>
      </c>
      <c r="G138" s="131">
        <v>3060750</v>
      </c>
    </row>
    <row r="139" spans="1:7" ht="12.75">
      <c r="A139" s="221" t="s">
        <v>701</v>
      </c>
      <c r="B139" s="222" t="s">
        <v>1469</v>
      </c>
      <c r="C139" s="223">
        <v>202811</v>
      </c>
      <c r="D139" s="223">
        <v>128</v>
      </c>
      <c r="E139" s="129">
        <v>3926500000</v>
      </c>
      <c r="F139" s="130">
        <v>0</v>
      </c>
      <c r="G139" s="131">
        <v>2277950</v>
      </c>
    </row>
    <row r="140" spans="1:7" ht="12.75">
      <c r="A140" s="221" t="s">
        <v>702</v>
      </c>
      <c r="B140" s="222" t="s">
        <v>1470</v>
      </c>
      <c r="C140" s="223">
        <v>202812</v>
      </c>
      <c r="D140" s="223">
        <v>129</v>
      </c>
      <c r="E140" s="129">
        <v>3926500000</v>
      </c>
      <c r="F140" s="130">
        <v>0</v>
      </c>
      <c r="G140" s="131">
        <v>2184000</v>
      </c>
    </row>
    <row r="141" spans="1:7" ht="12.75">
      <c r="A141" s="221" t="s">
        <v>703</v>
      </c>
      <c r="B141" s="222" t="s">
        <v>1471</v>
      </c>
      <c r="C141" s="223">
        <v>202901</v>
      </c>
      <c r="D141" s="223">
        <v>130</v>
      </c>
      <c r="E141" s="129">
        <v>3926500000</v>
      </c>
      <c r="F141" s="130">
        <v>0</v>
      </c>
      <c r="G141" s="131">
        <v>3073460</v>
      </c>
    </row>
    <row r="142" spans="1:7" ht="12.75">
      <c r="A142" s="221" t="s">
        <v>704</v>
      </c>
      <c r="B142" s="222" t="s">
        <v>1472</v>
      </c>
      <c r="C142" s="223">
        <v>202902</v>
      </c>
      <c r="D142" s="223">
        <v>131</v>
      </c>
      <c r="E142" s="129">
        <v>3926500000</v>
      </c>
      <c r="F142" s="130">
        <v>0</v>
      </c>
      <c r="G142" s="131">
        <v>1911800</v>
      </c>
    </row>
    <row r="143" spans="1:7" ht="12.75">
      <c r="A143" s="221" t="s">
        <v>705</v>
      </c>
      <c r="B143" s="222" t="s">
        <v>1473</v>
      </c>
      <c r="C143" s="223">
        <v>202903</v>
      </c>
      <c r="D143" s="223">
        <v>132</v>
      </c>
      <c r="E143" s="129">
        <v>3926500000</v>
      </c>
      <c r="F143" s="130">
        <v>0</v>
      </c>
      <c r="G143" s="131">
        <v>5487250</v>
      </c>
    </row>
    <row r="144" spans="1:7" ht="12.75">
      <c r="A144" s="221" t="s">
        <v>706</v>
      </c>
      <c r="B144" s="222" t="s">
        <v>1474</v>
      </c>
      <c r="C144" s="223">
        <v>202904</v>
      </c>
      <c r="D144" s="223">
        <v>133</v>
      </c>
      <c r="E144" s="129">
        <v>3926500000</v>
      </c>
      <c r="F144" s="130">
        <v>1000000000</v>
      </c>
      <c r="G144" s="131">
        <v>9530000</v>
      </c>
    </row>
    <row r="145" spans="1:7" ht="12.75">
      <c r="A145" s="221" t="s">
        <v>707</v>
      </c>
      <c r="B145" s="222" t="s">
        <v>1475</v>
      </c>
      <c r="C145" s="223">
        <v>202905</v>
      </c>
      <c r="D145" s="223">
        <v>134</v>
      </c>
      <c r="E145" s="129">
        <v>2926500000</v>
      </c>
      <c r="F145" s="130">
        <v>10000000</v>
      </c>
      <c r="G145" s="131">
        <v>2581300</v>
      </c>
    </row>
    <row r="146" spans="1:7" ht="12.75">
      <c r="A146" s="221" t="s">
        <v>708</v>
      </c>
      <c r="B146" s="222" t="s">
        <v>1476</v>
      </c>
      <c r="C146" s="223">
        <v>202906</v>
      </c>
      <c r="D146" s="223">
        <v>135</v>
      </c>
      <c r="E146" s="129">
        <v>2916500000</v>
      </c>
      <c r="F146" s="130">
        <v>0</v>
      </c>
      <c r="G146" s="131">
        <v>17377700</v>
      </c>
    </row>
    <row r="147" spans="1:7" ht="12.75">
      <c r="A147" s="221" t="s">
        <v>709</v>
      </c>
      <c r="B147" s="222" t="s">
        <v>1477</v>
      </c>
      <c r="C147" s="223">
        <v>202907</v>
      </c>
      <c r="D147" s="223">
        <v>136</v>
      </c>
      <c r="E147" s="129">
        <v>2916500000</v>
      </c>
      <c r="F147" s="130">
        <v>19000000</v>
      </c>
      <c r="G147" s="131">
        <v>691850</v>
      </c>
    </row>
    <row r="148" spans="1:7" ht="12.75">
      <c r="A148" s="221" t="s">
        <v>710</v>
      </c>
      <c r="B148" s="222" t="s">
        <v>1478</v>
      </c>
      <c r="C148" s="223">
        <v>202908</v>
      </c>
      <c r="D148" s="223">
        <v>137</v>
      </c>
      <c r="E148" s="129">
        <v>2897500000</v>
      </c>
      <c r="F148" s="130">
        <v>10000000</v>
      </c>
      <c r="G148" s="131">
        <v>1103700</v>
      </c>
    </row>
    <row r="149" spans="1:7" ht="12.75">
      <c r="A149" s="221" t="s">
        <v>711</v>
      </c>
      <c r="B149" s="222" t="s">
        <v>1479</v>
      </c>
      <c r="C149" s="223">
        <v>202909</v>
      </c>
      <c r="D149" s="223">
        <v>138</v>
      </c>
      <c r="E149" s="129">
        <v>2887500000</v>
      </c>
      <c r="F149" s="130">
        <v>20000000</v>
      </c>
      <c r="G149" s="131">
        <v>614000</v>
      </c>
    </row>
    <row r="150" spans="1:7" ht="12.75">
      <c r="A150" s="221" t="s">
        <v>712</v>
      </c>
      <c r="B150" s="222" t="s">
        <v>1480</v>
      </c>
      <c r="C150" s="223">
        <v>202910</v>
      </c>
      <c r="D150" s="223">
        <v>139</v>
      </c>
      <c r="E150" s="129">
        <v>2867500000</v>
      </c>
      <c r="F150" s="130">
        <v>0</v>
      </c>
      <c r="G150" s="131">
        <v>3060750</v>
      </c>
    </row>
    <row r="151" spans="1:7" ht="12.75">
      <c r="A151" s="221" t="s">
        <v>713</v>
      </c>
      <c r="B151" s="222" t="s">
        <v>1481</v>
      </c>
      <c r="C151" s="223">
        <v>202911</v>
      </c>
      <c r="D151" s="223">
        <v>140</v>
      </c>
      <c r="E151" s="129">
        <v>2867500000</v>
      </c>
      <c r="F151" s="130">
        <v>9000000</v>
      </c>
      <c r="G151" s="131">
        <v>2277950</v>
      </c>
    </row>
    <row r="152" spans="1:7" ht="12.75">
      <c r="A152" s="221" t="s">
        <v>714</v>
      </c>
      <c r="B152" s="222" t="s">
        <v>1482</v>
      </c>
      <c r="C152" s="223">
        <v>202912</v>
      </c>
      <c r="D152" s="223">
        <v>141</v>
      </c>
      <c r="E152" s="129">
        <v>2858500000</v>
      </c>
      <c r="F152" s="130">
        <v>0</v>
      </c>
      <c r="G152" s="131">
        <v>2184000</v>
      </c>
    </row>
    <row r="153" spans="1:7" ht="12.75">
      <c r="A153" s="221" t="s">
        <v>715</v>
      </c>
      <c r="B153" s="222" t="s">
        <v>1483</v>
      </c>
      <c r="C153" s="223">
        <v>203001</v>
      </c>
      <c r="D153" s="223">
        <v>142</v>
      </c>
      <c r="E153" s="129">
        <v>2858500000</v>
      </c>
      <c r="F153" s="130">
        <v>40000000</v>
      </c>
      <c r="G153" s="131">
        <v>3073460</v>
      </c>
    </row>
    <row r="154" spans="1:7" ht="12.75">
      <c r="A154" s="221" t="s">
        <v>716</v>
      </c>
      <c r="B154" s="222" t="s">
        <v>1484</v>
      </c>
      <c r="C154" s="223">
        <v>203002</v>
      </c>
      <c r="D154" s="223">
        <v>143</v>
      </c>
      <c r="E154" s="129">
        <v>2818500000</v>
      </c>
      <c r="F154" s="130">
        <v>0</v>
      </c>
      <c r="G154" s="131">
        <v>1911800</v>
      </c>
    </row>
    <row r="155" spans="1:7" ht="12.75">
      <c r="A155" s="221" t="s">
        <v>717</v>
      </c>
      <c r="B155" s="222" t="s">
        <v>1485</v>
      </c>
      <c r="C155" s="223">
        <v>203003</v>
      </c>
      <c r="D155" s="223">
        <v>144</v>
      </c>
      <c r="E155" s="129">
        <v>2818500000</v>
      </c>
      <c r="F155" s="130">
        <v>0</v>
      </c>
      <c r="G155" s="131">
        <v>5487250</v>
      </c>
    </row>
    <row r="156" spans="1:7" ht="12.75">
      <c r="A156" s="221" t="s">
        <v>718</v>
      </c>
      <c r="B156" s="222" t="s">
        <v>1486</v>
      </c>
      <c r="C156" s="223">
        <v>203004</v>
      </c>
      <c r="D156" s="223">
        <v>145</v>
      </c>
      <c r="E156" s="129">
        <v>2818500000</v>
      </c>
      <c r="F156" s="130">
        <v>0</v>
      </c>
      <c r="G156" s="131">
        <v>780000</v>
      </c>
    </row>
    <row r="157" spans="1:7" ht="12.75">
      <c r="A157" s="221" t="s">
        <v>719</v>
      </c>
      <c r="B157" s="222" t="s">
        <v>1487</v>
      </c>
      <c r="C157" s="223">
        <v>203005</v>
      </c>
      <c r="D157" s="223">
        <v>146</v>
      </c>
      <c r="E157" s="129">
        <v>2818500000</v>
      </c>
      <c r="F157" s="130">
        <v>0</v>
      </c>
      <c r="G157" s="131">
        <v>2334800</v>
      </c>
    </row>
    <row r="158" spans="1:7" ht="12.75">
      <c r="A158" s="221" t="s">
        <v>720</v>
      </c>
      <c r="B158" s="222" t="s">
        <v>1488</v>
      </c>
      <c r="C158" s="223">
        <v>203006</v>
      </c>
      <c r="D158" s="223">
        <v>147</v>
      </c>
      <c r="E158" s="129">
        <v>2818500000</v>
      </c>
      <c r="F158" s="130">
        <v>1000000000</v>
      </c>
      <c r="G158" s="131">
        <v>17377700</v>
      </c>
    </row>
    <row r="159" spans="1:7" ht="12.75">
      <c r="A159" s="221" t="s">
        <v>721</v>
      </c>
      <c r="B159" s="222" t="s">
        <v>1489</v>
      </c>
      <c r="C159" s="223">
        <v>203007</v>
      </c>
      <c r="D159" s="223">
        <v>148</v>
      </c>
      <c r="E159" s="129">
        <v>1818500000</v>
      </c>
      <c r="F159" s="130">
        <v>0</v>
      </c>
      <c r="G159" s="131">
        <v>295500</v>
      </c>
    </row>
    <row r="160" spans="1:7" ht="12.75">
      <c r="A160" s="221" t="s">
        <v>722</v>
      </c>
      <c r="B160" s="222" t="s">
        <v>1490</v>
      </c>
      <c r="C160" s="223">
        <v>203008</v>
      </c>
      <c r="D160" s="223">
        <v>149</v>
      </c>
      <c r="E160" s="129">
        <v>1818500000</v>
      </c>
      <c r="F160" s="130">
        <v>0</v>
      </c>
      <c r="G160" s="131">
        <v>917700</v>
      </c>
    </row>
    <row r="161" spans="1:7" ht="12.75">
      <c r="A161" s="221" t="s">
        <v>723</v>
      </c>
      <c r="B161" s="222" t="s">
        <v>1491</v>
      </c>
      <c r="C161" s="223">
        <v>203009</v>
      </c>
      <c r="D161" s="223">
        <v>150</v>
      </c>
      <c r="E161" s="129">
        <v>1818500000</v>
      </c>
      <c r="F161" s="130">
        <v>0</v>
      </c>
      <c r="G161" s="131">
        <v>0</v>
      </c>
    </row>
    <row r="162" spans="1:7" ht="12.75">
      <c r="A162" s="221" t="s">
        <v>724</v>
      </c>
      <c r="B162" s="222" t="s">
        <v>1492</v>
      </c>
      <c r="C162" s="223">
        <v>203010</v>
      </c>
      <c r="D162" s="223">
        <v>151</v>
      </c>
      <c r="E162" s="129">
        <v>1818500000</v>
      </c>
      <c r="F162" s="130">
        <v>0</v>
      </c>
      <c r="G162" s="131">
        <v>3060750</v>
      </c>
    </row>
    <row r="163" spans="1:7" ht="12.75">
      <c r="A163" s="221" t="s">
        <v>725</v>
      </c>
      <c r="B163" s="222" t="s">
        <v>1493</v>
      </c>
      <c r="C163" s="223">
        <v>203011</v>
      </c>
      <c r="D163" s="223">
        <v>152</v>
      </c>
      <c r="E163" s="129">
        <v>1818500000</v>
      </c>
      <c r="F163" s="130">
        <v>0</v>
      </c>
      <c r="G163" s="131">
        <v>2015150</v>
      </c>
    </row>
    <row r="164" spans="1:7" ht="12.75">
      <c r="A164" s="221" t="s">
        <v>726</v>
      </c>
      <c r="B164" s="222" t="s">
        <v>1494</v>
      </c>
      <c r="C164" s="223">
        <v>203012</v>
      </c>
      <c r="D164" s="223">
        <v>153</v>
      </c>
      <c r="E164" s="129">
        <v>1818500000</v>
      </c>
      <c r="F164" s="130">
        <v>0</v>
      </c>
      <c r="G164" s="131">
        <v>2184000</v>
      </c>
    </row>
    <row r="165" spans="1:7" ht="12.75">
      <c r="A165" s="221" t="s">
        <v>727</v>
      </c>
      <c r="B165" s="222" t="s">
        <v>1495</v>
      </c>
      <c r="C165" s="223">
        <v>203101</v>
      </c>
      <c r="D165" s="223">
        <v>154</v>
      </c>
      <c r="E165" s="129">
        <v>1818500000</v>
      </c>
      <c r="F165" s="130">
        <v>0</v>
      </c>
      <c r="G165" s="131">
        <v>2687460</v>
      </c>
    </row>
    <row r="166" spans="1:7" ht="12.75">
      <c r="A166" s="221" t="s">
        <v>728</v>
      </c>
      <c r="B166" s="222" t="s">
        <v>1496</v>
      </c>
      <c r="C166" s="223">
        <v>203102</v>
      </c>
      <c r="D166" s="223">
        <v>155</v>
      </c>
      <c r="E166" s="129">
        <v>1818500000</v>
      </c>
      <c r="F166" s="130">
        <v>0</v>
      </c>
      <c r="G166" s="131">
        <v>1911800</v>
      </c>
    </row>
    <row r="167" spans="1:7" ht="12.75">
      <c r="A167" s="221" t="s">
        <v>729</v>
      </c>
      <c r="B167" s="222" t="s">
        <v>1497</v>
      </c>
      <c r="C167" s="223">
        <v>203103</v>
      </c>
      <c r="D167" s="223">
        <v>156</v>
      </c>
      <c r="E167" s="129">
        <v>1818500000</v>
      </c>
      <c r="F167" s="130">
        <v>0</v>
      </c>
      <c r="G167" s="131">
        <v>5487250</v>
      </c>
    </row>
    <row r="168" spans="1:7" ht="12.75">
      <c r="A168" s="221" t="s">
        <v>730</v>
      </c>
      <c r="B168" s="222" t="s">
        <v>1498</v>
      </c>
      <c r="C168" s="223">
        <v>203104</v>
      </c>
      <c r="D168" s="223">
        <v>157</v>
      </c>
      <c r="E168" s="129">
        <v>1818500000</v>
      </c>
      <c r="F168" s="130">
        <v>0</v>
      </c>
      <c r="G168" s="131">
        <v>780000</v>
      </c>
    </row>
    <row r="169" spans="1:7" ht="12.75">
      <c r="A169" s="221" t="s">
        <v>731</v>
      </c>
      <c r="B169" s="222" t="s">
        <v>1499</v>
      </c>
      <c r="C169" s="223">
        <v>203105</v>
      </c>
      <c r="D169" s="223">
        <v>158</v>
      </c>
      <c r="E169" s="129">
        <v>1818500000</v>
      </c>
      <c r="F169" s="130">
        <v>0</v>
      </c>
      <c r="G169" s="131">
        <v>2334800</v>
      </c>
    </row>
    <row r="170" spans="1:7" ht="12.75">
      <c r="A170" s="221" t="s">
        <v>732</v>
      </c>
      <c r="B170" s="222" t="s">
        <v>1500</v>
      </c>
      <c r="C170" s="223">
        <v>203106</v>
      </c>
      <c r="D170" s="223">
        <v>159</v>
      </c>
      <c r="E170" s="129">
        <v>1818500000</v>
      </c>
      <c r="F170" s="130">
        <v>0</v>
      </c>
      <c r="G170" s="131">
        <v>7377700</v>
      </c>
    </row>
    <row r="171" spans="1:7" ht="12.75">
      <c r="A171" s="221" t="s">
        <v>733</v>
      </c>
      <c r="B171" s="222" t="s">
        <v>1501</v>
      </c>
      <c r="C171" s="223">
        <v>203107</v>
      </c>
      <c r="D171" s="223">
        <v>160</v>
      </c>
      <c r="E171" s="129">
        <v>1818500000</v>
      </c>
      <c r="F171" s="130">
        <v>0</v>
      </c>
      <c r="G171" s="131">
        <v>295500</v>
      </c>
    </row>
    <row r="172" spans="1:7" ht="12.75">
      <c r="A172" s="221" t="s">
        <v>734</v>
      </c>
      <c r="B172" s="222" t="s">
        <v>1502</v>
      </c>
      <c r="C172" s="223">
        <v>203108</v>
      </c>
      <c r="D172" s="223">
        <v>161</v>
      </c>
      <c r="E172" s="129">
        <v>1818500000</v>
      </c>
      <c r="F172" s="130">
        <v>0</v>
      </c>
      <c r="G172" s="131">
        <v>917700</v>
      </c>
    </row>
    <row r="173" spans="1:7" ht="12.75">
      <c r="A173" s="221" t="s">
        <v>735</v>
      </c>
      <c r="B173" s="222" t="s">
        <v>1503</v>
      </c>
      <c r="C173" s="223">
        <v>203109</v>
      </c>
      <c r="D173" s="223">
        <v>162</v>
      </c>
      <c r="E173" s="129">
        <v>1818500000</v>
      </c>
      <c r="F173" s="130">
        <v>0</v>
      </c>
      <c r="G173" s="131">
        <v>0</v>
      </c>
    </row>
    <row r="174" spans="1:7" ht="12.75">
      <c r="A174" s="221" t="s">
        <v>736</v>
      </c>
      <c r="B174" s="222" t="s">
        <v>1504</v>
      </c>
      <c r="C174" s="223">
        <v>203110</v>
      </c>
      <c r="D174" s="223">
        <v>163</v>
      </c>
      <c r="E174" s="129">
        <v>1818500000</v>
      </c>
      <c r="F174" s="130">
        <v>0</v>
      </c>
      <c r="G174" s="131">
        <v>3060750</v>
      </c>
    </row>
    <row r="175" spans="1:7" ht="12.75">
      <c r="A175" s="221" t="s">
        <v>737</v>
      </c>
      <c r="B175" s="222" t="s">
        <v>1505</v>
      </c>
      <c r="C175" s="223">
        <v>203111</v>
      </c>
      <c r="D175" s="223">
        <v>164</v>
      </c>
      <c r="E175" s="129">
        <v>1818500000</v>
      </c>
      <c r="F175" s="130">
        <v>0</v>
      </c>
      <c r="G175" s="131">
        <v>2015150</v>
      </c>
    </row>
    <row r="176" spans="1:7" ht="12.75">
      <c r="A176" s="221" t="s">
        <v>738</v>
      </c>
      <c r="B176" s="222" t="s">
        <v>1506</v>
      </c>
      <c r="C176" s="223">
        <v>203112</v>
      </c>
      <c r="D176" s="223">
        <v>165</v>
      </c>
      <c r="E176" s="129">
        <v>1818500000</v>
      </c>
      <c r="F176" s="130">
        <v>0</v>
      </c>
      <c r="G176" s="131">
        <v>2184000</v>
      </c>
    </row>
    <row r="177" spans="1:7" ht="12.75">
      <c r="A177" s="221" t="s">
        <v>739</v>
      </c>
      <c r="B177" s="222" t="s">
        <v>1507</v>
      </c>
      <c r="C177" s="223">
        <v>203201</v>
      </c>
      <c r="D177" s="223">
        <v>166</v>
      </c>
      <c r="E177" s="129">
        <v>1818500000</v>
      </c>
      <c r="F177" s="130">
        <v>25000000</v>
      </c>
      <c r="G177" s="131">
        <v>2687460</v>
      </c>
    </row>
    <row r="178" spans="1:7" ht="12.75">
      <c r="A178" s="221" t="s">
        <v>740</v>
      </c>
      <c r="B178" s="222" t="s">
        <v>1508</v>
      </c>
      <c r="C178" s="223">
        <v>203202</v>
      </c>
      <c r="D178" s="223">
        <v>167</v>
      </c>
      <c r="E178" s="129">
        <v>1793500000</v>
      </c>
      <c r="F178" s="130">
        <v>20000000</v>
      </c>
      <c r="G178" s="131">
        <v>1911800</v>
      </c>
    </row>
    <row r="179" spans="1:7" ht="12.75">
      <c r="A179" s="221" t="s">
        <v>741</v>
      </c>
      <c r="B179" s="222" t="s">
        <v>1509</v>
      </c>
      <c r="C179" s="223">
        <v>203203</v>
      </c>
      <c r="D179" s="223">
        <v>168</v>
      </c>
      <c r="E179" s="129">
        <v>1773500000</v>
      </c>
      <c r="F179" s="130">
        <v>25000000</v>
      </c>
      <c r="G179" s="131">
        <v>5487250</v>
      </c>
    </row>
    <row r="180" spans="1:7" ht="12.75">
      <c r="A180" s="221" t="s">
        <v>742</v>
      </c>
      <c r="B180" s="222" t="s">
        <v>1510</v>
      </c>
      <c r="C180" s="223">
        <v>203204</v>
      </c>
      <c r="D180" s="223">
        <v>169</v>
      </c>
      <c r="E180" s="129">
        <v>1748500000</v>
      </c>
      <c r="F180" s="130">
        <v>0</v>
      </c>
      <c r="G180" s="131">
        <v>780000</v>
      </c>
    </row>
    <row r="181" spans="1:7" ht="12.75">
      <c r="A181" s="221" t="s">
        <v>743</v>
      </c>
      <c r="B181" s="222" t="s">
        <v>1511</v>
      </c>
      <c r="C181" s="223">
        <v>203205</v>
      </c>
      <c r="D181" s="223">
        <v>170</v>
      </c>
      <c r="E181" s="129">
        <v>1748500000</v>
      </c>
      <c r="F181" s="130">
        <v>0</v>
      </c>
      <c r="G181" s="131">
        <v>2334800</v>
      </c>
    </row>
    <row r="182" spans="1:7" ht="12.75">
      <c r="A182" s="221" t="s">
        <v>744</v>
      </c>
      <c r="B182" s="222" t="s">
        <v>1512</v>
      </c>
      <c r="C182" s="223">
        <v>203206</v>
      </c>
      <c r="D182" s="223">
        <v>171</v>
      </c>
      <c r="E182" s="129">
        <v>1748500000</v>
      </c>
      <c r="F182" s="130">
        <v>420000000</v>
      </c>
      <c r="G182" s="131">
        <v>7377700</v>
      </c>
    </row>
    <row r="183" spans="1:7" ht="12.75">
      <c r="A183" s="221" t="s">
        <v>745</v>
      </c>
      <c r="B183" s="222" t="s">
        <v>1513</v>
      </c>
      <c r="C183" s="223">
        <v>203207</v>
      </c>
      <c r="D183" s="223">
        <v>172</v>
      </c>
      <c r="E183" s="129">
        <v>1328500000</v>
      </c>
      <c r="F183" s="130">
        <v>0</v>
      </c>
      <c r="G183" s="131">
        <v>295500</v>
      </c>
    </row>
    <row r="184" spans="1:7" ht="12.75">
      <c r="A184" s="221" t="s">
        <v>746</v>
      </c>
      <c r="B184" s="222" t="s">
        <v>1514</v>
      </c>
      <c r="C184" s="223">
        <v>203208</v>
      </c>
      <c r="D184" s="223">
        <v>173</v>
      </c>
      <c r="E184" s="129">
        <v>1328500000</v>
      </c>
      <c r="F184" s="130">
        <v>0</v>
      </c>
      <c r="G184" s="131">
        <v>917700</v>
      </c>
    </row>
    <row r="185" spans="1:7" ht="12.75">
      <c r="A185" s="221" t="s">
        <v>747</v>
      </c>
      <c r="B185" s="222" t="s">
        <v>1515</v>
      </c>
      <c r="C185" s="223">
        <v>203209</v>
      </c>
      <c r="D185" s="223">
        <v>174</v>
      </c>
      <c r="E185" s="129">
        <v>1328500000</v>
      </c>
      <c r="F185" s="130">
        <v>0</v>
      </c>
      <c r="G185" s="131">
        <v>0</v>
      </c>
    </row>
    <row r="186" spans="1:7" ht="12.75">
      <c r="A186" s="221" t="s">
        <v>748</v>
      </c>
      <c r="B186" s="222" t="s">
        <v>1516</v>
      </c>
      <c r="C186" s="223">
        <v>203210</v>
      </c>
      <c r="D186" s="223">
        <v>175</v>
      </c>
      <c r="E186" s="129">
        <v>1328500000</v>
      </c>
      <c r="F186" s="130">
        <v>0</v>
      </c>
      <c r="G186" s="131">
        <v>3060750</v>
      </c>
    </row>
    <row r="187" spans="1:7" ht="12.75">
      <c r="A187" s="221" t="s">
        <v>749</v>
      </c>
      <c r="B187" s="222" t="s">
        <v>1517</v>
      </c>
      <c r="C187" s="223">
        <v>203211</v>
      </c>
      <c r="D187" s="223">
        <v>176</v>
      </c>
      <c r="E187" s="129">
        <v>1328500000</v>
      </c>
      <c r="F187" s="130">
        <v>0</v>
      </c>
      <c r="G187" s="131">
        <v>2015150</v>
      </c>
    </row>
    <row r="188" spans="1:7" ht="12.75">
      <c r="A188" s="221" t="s">
        <v>750</v>
      </c>
      <c r="B188" s="222" t="s">
        <v>1518</v>
      </c>
      <c r="C188" s="223">
        <v>203212</v>
      </c>
      <c r="D188" s="223">
        <v>177</v>
      </c>
      <c r="E188" s="129">
        <v>1328500000</v>
      </c>
      <c r="F188" s="130">
        <v>0</v>
      </c>
      <c r="G188" s="131">
        <v>2184000</v>
      </c>
    </row>
    <row r="189" spans="1:7" ht="12.75">
      <c r="A189" s="221" t="s">
        <v>751</v>
      </c>
      <c r="B189" s="222" t="s">
        <v>1519</v>
      </c>
      <c r="C189" s="223">
        <v>203301</v>
      </c>
      <c r="D189" s="223">
        <v>178</v>
      </c>
      <c r="E189" s="129">
        <v>1328500000</v>
      </c>
      <c r="F189" s="130">
        <v>0</v>
      </c>
      <c r="G189" s="131">
        <v>2339960</v>
      </c>
    </row>
    <row r="190" spans="1:7" ht="12.75">
      <c r="A190" s="221" t="s">
        <v>752</v>
      </c>
      <c r="B190" s="222" t="s">
        <v>1520</v>
      </c>
      <c r="C190" s="223">
        <v>203302</v>
      </c>
      <c r="D190" s="223">
        <v>179</v>
      </c>
      <c r="E190" s="129">
        <v>1328500000</v>
      </c>
      <c r="F190" s="130">
        <v>0</v>
      </c>
      <c r="G190" s="131">
        <v>1646600</v>
      </c>
    </row>
    <row r="191" spans="1:7" ht="12.75">
      <c r="A191" s="221" t="s">
        <v>753</v>
      </c>
      <c r="B191" s="222" t="s">
        <v>1521</v>
      </c>
      <c r="C191" s="223">
        <v>203303</v>
      </c>
      <c r="D191" s="223">
        <v>180</v>
      </c>
      <c r="E191" s="129">
        <v>1328500000</v>
      </c>
      <c r="F191" s="130">
        <v>0</v>
      </c>
      <c r="G191" s="131">
        <v>5143500</v>
      </c>
    </row>
    <row r="192" spans="1:7" ht="12.75">
      <c r="A192" s="221" t="s">
        <v>754</v>
      </c>
      <c r="B192" s="222" t="s">
        <v>1522</v>
      </c>
      <c r="C192" s="223">
        <v>203304</v>
      </c>
      <c r="D192" s="223">
        <v>181</v>
      </c>
      <c r="E192" s="129">
        <v>1328500000</v>
      </c>
      <c r="F192" s="130">
        <v>0</v>
      </c>
      <c r="G192" s="131">
        <v>780000</v>
      </c>
    </row>
    <row r="193" spans="1:7" ht="12.75">
      <c r="A193" s="221" t="s">
        <v>755</v>
      </c>
      <c r="B193" s="222" t="s">
        <v>1523</v>
      </c>
      <c r="C193" s="223">
        <v>203305</v>
      </c>
      <c r="D193" s="223">
        <v>182</v>
      </c>
      <c r="E193" s="129">
        <v>1328500000</v>
      </c>
      <c r="F193" s="130">
        <v>0</v>
      </c>
      <c r="G193" s="131">
        <v>2334800</v>
      </c>
    </row>
    <row r="194" spans="1:7" ht="12.75">
      <c r="A194" s="221" t="s">
        <v>756</v>
      </c>
      <c r="B194" s="222" t="s">
        <v>1524</v>
      </c>
      <c r="C194" s="223">
        <v>203306</v>
      </c>
      <c r="D194" s="223">
        <v>183</v>
      </c>
      <c r="E194" s="129">
        <v>1328500000</v>
      </c>
      <c r="F194" s="130">
        <v>0</v>
      </c>
      <c r="G194" s="131">
        <v>3702700</v>
      </c>
    </row>
    <row r="195" spans="1:7" ht="12.75">
      <c r="A195" s="221" t="s">
        <v>757</v>
      </c>
      <c r="B195" s="222" t="s">
        <v>1525</v>
      </c>
      <c r="C195" s="223">
        <v>203307</v>
      </c>
      <c r="D195" s="223">
        <v>184</v>
      </c>
      <c r="E195" s="129">
        <v>1328500000</v>
      </c>
      <c r="F195" s="130">
        <v>0</v>
      </c>
      <c r="G195" s="131">
        <v>295500</v>
      </c>
    </row>
    <row r="196" spans="1:7" ht="12.75">
      <c r="A196" s="221" t="s">
        <v>758</v>
      </c>
      <c r="B196" s="222" t="s">
        <v>1526</v>
      </c>
      <c r="C196" s="223">
        <v>203308</v>
      </c>
      <c r="D196" s="223">
        <v>185</v>
      </c>
      <c r="E196" s="129">
        <v>1328500000</v>
      </c>
      <c r="F196" s="130">
        <v>0</v>
      </c>
      <c r="G196" s="131">
        <v>917700</v>
      </c>
    </row>
    <row r="197" spans="1:7" ht="12.75">
      <c r="A197" s="221" t="s">
        <v>759</v>
      </c>
      <c r="B197" s="222" t="s">
        <v>1527</v>
      </c>
      <c r="C197" s="223">
        <v>203309</v>
      </c>
      <c r="D197" s="223">
        <v>186</v>
      </c>
      <c r="E197" s="129">
        <v>1328500000</v>
      </c>
      <c r="F197" s="130">
        <v>0</v>
      </c>
      <c r="G197" s="131">
        <v>0</v>
      </c>
    </row>
    <row r="198" spans="1:7" ht="12.75">
      <c r="A198" s="221" t="s">
        <v>760</v>
      </c>
      <c r="B198" s="222" t="s">
        <v>1528</v>
      </c>
      <c r="C198" s="223">
        <v>203310</v>
      </c>
      <c r="D198" s="223">
        <v>187</v>
      </c>
      <c r="E198" s="129">
        <v>1328500000</v>
      </c>
      <c r="F198" s="130">
        <v>30000000</v>
      </c>
      <c r="G198" s="131">
        <v>3060750</v>
      </c>
    </row>
    <row r="199" spans="1:7" ht="12.75">
      <c r="A199" s="221" t="s">
        <v>761</v>
      </c>
      <c r="B199" s="222" t="s">
        <v>1529</v>
      </c>
      <c r="C199" s="223">
        <v>203311</v>
      </c>
      <c r="D199" s="223">
        <v>188</v>
      </c>
      <c r="E199" s="129">
        <v>1298500000</v>
      </c>
      <c r="F199" s="130">
        <v>30500000</v>
      </c>
      <c r="G199" s="131">
        <v>2015150</v>
      </c>
    </row>
    <row r="200" spans="1:7" ht="12.75">
      <c r="A200" s="221" t="s">
        <v>762</v>
      </c>
      <c r="B200" s="222" t="s">
        <v>1530</v>
      </c>
      <c r="C200" s="223">
        <v>203312</v>
      </c>
      <c r="D200" s="223">
        <v>189</v>
      </c>
      <c r="E200" s="129">
        <v>1268000000</v>
      </c>
      <c r="F200" s="130">
        <v>0</v>
      </c>
      <c r="G200" s="131">
        <v>2184000</v>
      </c>
    </row>
    <row r="201" spans="1:7" ht="12.75">
      <c r="A201" s="221" t="s">
        <v>763</v>
      </c>
      <c r="B201" s="222" t="s">
        <v>1531</v>
      </c>
      <c r="C201" s="223">
        <v>203401</v>
      </c>
      <c r="D201" s="223">
        <v>190</v>
      </c>
      <c r="E201" s="129">
        <v>1268000000</v>
      </c>
      <c r="F201" s="130">
        <v>50000000</v>
      </c>
      <c r="G201" s="131">
        <v>2339960</v>
      </c>
    </row>
    <row r="202" spans="1:7" ht="12.75">
      <c r="A202" s="221" t="s">
        <v>764</v>
      </c>
      <c r="B202" s="222" t="s">
        <v>1532</v>
      </c>
      <c r="C202" s="223">
        <v>203402</v>
      </c>
      <c r="D202" s="223">
        <v>191</v>
      </c>
      <c r="E202" s="129">
        <v>1218000000</v>
      </c>
      <c r="F202" s="130">
        <v>0</v>
      </c>
      <c r="G202" s="131">
        <v>1646600</v>
      </c>
    </row>
    <row r="203" spans="1:7" ht="12.75">
      <c r="A203" s="221" t="s">
        <v>765</v>
      </c>
      <c r="B203" s="222" t="s">
        <v>1533</v>
      </c>
      <c r="C203" s="223">
        <v>203403</v>
      </c>
      <c r="D203" s="223">
        <v>192</v>
      </c>
      <c r="E203" s="129">
        <v>1218000000</v>
      </c>
      <c r="F203" s="130">
        <v>0</v>
      </c>
      <c r="G203" s="131">
        <v>5143500</v>
      </c>
    </row>
    <row r="204" spans="1:7" ht="12.75">
      <c r="A204" s="221" t="s">
        <v>766</v>
      </c>
      <c r="B204" s="222" t="s">
        <v>1534</v>
      </c>
      <c r="C204" s="223">
        <v>203404</v>
      </c>
      <c r="D204" s="223">
        <v>193</v>
      </c>
      <c r="E204" s="129">
        <v>1218000000</v>
      </c>
      <c r="F204" s="130">
        <v>0</v>
      </c>
      <c r="G204" s="131">
        <v>780000</v>
      </c>
    </row>
    <row r="205" spans="1:7" ht="12.75">
      <c r="A205" s="221" t="s">
        <v>767</v>
      </c>
      <c r="B205" s="222" t="s">
        <v>1535</v>
      </c>
      <c r="C205" s="223">
        <v>203405</v>
      </c>
      <c r="D205" s="223">
        <v>194</v>
      </c>
      <c r="E205" s="129">
        <v>1218000000</v>
      </c>
      <c r="F205" s="130">
        <v>62000000</v>
      </c>
      <c r="G205" s="131">
        <v>2334800</v>
      </c>
    </row>
    <row r="206" spans="1:7" ht="12.75">
      <c r="A206" s="221" t="s">
        <v>768</v>
      </c>
      <c r="B206" s="222" t="s">
        <v>1536</v>
      </c>
      <c r="C206" s="223">
        <v>203406</v>
      </c>
      <c r="D206" s="223">
        <v>195</v>
      </c>
      <c r="E206" s="129">
        <v>1156000000</v>
      </c>
      <c r="F206" s="130">
        <v>0</v>
      </c>
      <c r="G206" s="131">
        <v>3702700</v>
      </c>
    </row>
    <row r="207" spans="1:7" ht="12.75">
      <c r="A207" s="221" t="s">
        <v>769</v>
      </c>
      <c r="B207" s="222" t="s">
        <v>1537</v>
      </c>
      <c r="C207" s="223">
        <v>203407</v>
      </c>
      <c r="D207" s="223">
        <v>196</v>
      </c>
      <c r="E207" s="129">
        <v>1156000000</v>
      </c>
      <c r="F207" s="130">
        <v>0</v>
      </c>
      <c r="G207" s="131">
        <v>295500</v>
      </c>
    </row>
    <row r="208" spans="1:7" ht="12.75">
      <c r="A208" s="221" t="s">
        <v>770</v>
      </c>
      <c r="B208" s="222" t="s">
        <v>1538</v>
      </c>
      <c r="C208" s="223">
        <v>203408</v>
      </c>
      <c r="D208" s="223">
        <v>197</v>
      </c>
      <c r="E208" s="129">
        <v>1156000000</v>
      </c>
      <c r="F208" s="130">
        <v>0</v>
      </c>
      <c r="G208" s="131">
        <v>917700</v>
      </c>
    </row>
    <row r="209" spans="1:7" ht="12.75">
      <c r="A209" s="221" t="s">
        <v>771</v>
      </c>
      <c r="B209" s="222" t="s">
        <v>1539</v>
      </c>
      <c r="C209" s="223">
        <v>203409</v>
      </c>
      <c r="D209" s="223">
        <v>198</v>
      </c>
      <c r="E209" s="129">
        <v>1156000000</v>
      </c>
      <c r="F209" s="130">
        <v>0</v>
      </c>
      <c r="G209" s="131">
        <v>0</v>
      </c>
    </row>
    <row r="210" spans="1:7" ht="12.75">
      <c r="A210" s="221" t="s">
        <v>772</v>
      </c>
      <c r="B210" s="222" t="s">
        <v>1540</v>
      </c>
      <c r="C210" s="223">
        <v>203410</v>
      </c>
      <c r="D210" s="223">
        <v>199</v>
      </c>
      <c r="E210" s="129">
        <v>1156000000</v>
      </c>
      <c r="F210" s="130">
        <v>0</v>
      </c>
      <c r="G210" s="131">
        <v>2126250</v>
      </c>
    </row>
    <row r="211" spans="1:7" ht="12.75">
      <c r="A211" s="221" t="s">
        <v>773</v>
      </c>
      <c r="B211" s="222" t="s">
        <v>1541</v>
      </c>
      <c r="C211" s="223">
        <v>203411</v>
      </c>
      <c r="D211" s="223">
        <v>200</v>
      </c>
      <c r="E211" s="129">
        <v>1156000000</v>
      </c>
      <c r="F211" s="130">
        <v>0</v>
      </c>
      <c r="G211" s="131">
        <v>1088000</v>
      </c>
    </row>
    <row r="212" spans="1:7" ht="12.75">
      <c r="A212" s="221" t="s">
        <v>774</v>
      </c>
      <c r="B212" s="222" t="s">
        <v>1542</v>
      </c>
      <c r="C212" s="223">
        <v>203412</v>
      </c>
      <c r="D212" s="223">
        <v>201</v>
      </c>
      <c r="E212" s="129">
        <v>1156000000</v>
      </c>
      <c r="F212" s="130">
        <v>10000000</v>
      </c>
      <c r="G212" s="131">
        <v>2184000</v>
      </c>
    </row>
    <row r="213" spans="1:7" ht="12.75">
      <c r="A213" s="221" t="s">
        <v>775</v>
      </c>
      <c r="B213" s="222" t="s">
        <v>1543</v>
      </c>
      <c r="C213" s="223">
        <v>203501</v>
      </c>
      <c r="D213" s="223">
        <v>202</v>
      </c>
      <c r="E213" s="129">
        <v>1146000000</v>
      </c>
      <c r="F213" s="130">
        <v>0</v>
      </c>
      <c r="G213" s="131">
        <v>816210</v>
      </c>
    </row>
    <row r="214" spans="1:7" ht="12.75">
      <c r="A214" s="221" t="s">
        <v>776</v>
      </c>
      <c r="B214" s="222" t="s">
        <v>1544</v>
      </c>
      <c r="C214" s="223">
        <v>203502</v>
      </c>
      <c r="D214" s="223">
        <v>203</v>
      </c>
      <c r="E214" s="129">
        <v>1146000000</v>
      </c>
      <c r="F214" s="130">
        <v>5000000</v>
      </c>
      <c r="G214" s="131">
        <v>1646600</v>
      </c>
    </row>
    <row r="215" spans="1:7" ht="12.75">
      <c r="A215" s="221" t="s">
        <v>777</v>
      </c>
      <c r="B215" s="222" t="s">
        <v>1545</v>
      </c>
      <c r="C215" s="223">
        <v>203503</v>
      </c>
      <c r="D215" s="223">
        <v>204</v>
      </c>
      <c r="E215" s="129">
        <v>1141000000</v>
      </c>
      <c r="F215" s="130">
        <v>0</v>
      </c>
      <c r="G215" s="131">
        <v>5143500</v>
      </c>
    </row>
    <row r="216" spans="1:7" ht="12.75">
      <c r="A216" s="221" t="s">
        <v>778</v>
      </c>
      <c r="B216" s="222" t="s">
        <v>1546</v>
      </c>
      <c r="C216" s="223">
        <v>203504</v>
      </c>
      <c r="D216" s="223">
        <v>205</v>
      </c>
      <c r="E216" s="129">
        <v>1141000000</v>
      </c>
      <c r="F216" s="130">
        <v>0</v>
      </c>
      <c r="G216" s="131">
        <v>780000</v>
      </c>
    </row>
    <row r="217" spans="1:7" ht="12.75">
      <c r="A217" s="221" t="s">
        <v>779</v>
      </c>
      <c r="B217" s="222" t="s">
        <v>1547</v>
      </c>
      <c r="C217" s="223">
        <v>203505</v>
      </c>
      <c r="D217" s="223">
        <v>206</v>
      </c>
      <c r="E217" s="129">
        <v>1141000000</v>
      </c>
      <c r="F217" s="130">
        <v>0</v>
      </c>
      <c r="G217" s="131">
        <v>760000</v>
      </c>
    </row>
    <row r="218" spans="1:7" ht="12.75">
      <c r="A218" s="221" t="s">
        <v>780</v>
      </c>
      <c r="B218" s="222" t="s">
        <v>1548</v>
      </c>
      <c r="C218" s="223">
        <v>203506</v>
      </c>
      <c r="D218" s="223">
        <v>207</v>
      </c>
      <c r="E218" s="129">
        <v>1141000000</v>
      </c>
      <c r="F218" s="130">
        <v>0</v>
      </c>
      <c r="G218" s="131">
        <v>3702700</v>
      </c>
    </row>
    <row r="219" spans="1:7" ht="12.75">
      <c r="A219" s="221" t="s">
        <v>781</v>
      </c>
      <c r="B219" s="222" t="s">
        <v>1549</v>
      </c>
      <c r="C219" s="223">
        <v>203507</v>
      </c>
      <c r="D219" s="223">
        <v>208</v>
      </c>
      <c r="E219" s="129">
        <v>1141000000</v>
      </c>
      <c r="F219" s="130">
        <v>0</v>
      </c>
      <c r="G219" s="131">
        <v>295500</v>
      </c>
    </row>
    <row r="220" spans="1:7" ht="12.75">
      <c r="A220" s="221" t="s">
        <v>782</v>
      </c>
      <c r="B220" s="222" t="s">
        <v>1550</v>
      </c>
      <c r="C220" s="223">
        <v>203508</v>
      </c>
      <c r="D220" s="223">
        <v>209</v>
      </c>
      <c r="E220" s="129">
        <v>1141000000</v>
      </c>
      <c r="F220" s="130">
        <v>0</v>
      </c>
      <c r="G220" s="131">
        <v>917700</v>
      </c>
    </row>
    <row r="221" spans="1:7" ht="12.75">
      <c r="A221" s="221" t="s">
        <v>783</v>
      </c>
      <c r="B221" s="222" t="s">
        <v>1551</v>
      </c>
      <c r="C221" s="223">
        <v>203509</v>
      </c>
      <c r="D221" s="223">
        <v>210</v>
      </c>
      <c r="E221" s="129">
        <v>1141000000</v>
      </c>
      <c r="F221" s="130">
        <v>0</v>
      </c>
      <c r="G221" s="131">
        <v>0</v>
      </c>
    </row>
    <row r="222" spans="1:7" ht="12.75">
      <c r="A222" s="221" t="s">
        <v>784</v>
      </c>
      <c r="B222" s="222" t="s">
        <v>1552</v>
      </c>
      <c r="C222" s="223">
        <v>203510</v>
      </c>
      <c r="D222" s="223">
        <v>211</v>
      </c>
      <c r="E222" s="129">
        <v>1141000000</v>
      </c>
      <c r="F222" s="130">
        <v>0</v>
      </c>
      <c r="G222" s="131">
        <v>2126250</v>
      </c>
    </row>
    <row r="223" spans="1:7" ht="12.75">
      <c r="A223" s="221" t="s">
        <v>785</v>
      </c>
      <c r="B223" s="222" t="s">
        <v>1553</v>
      </c>
      <c r="C223" s="223">
        <v>203511</v>
      </c>
      <c r="D223" s="223">
        <v>212</v>
      </c>
      <c r="E223" s="129">
        <v>1141000000</v>
      </c>
      <c r="F223" s="130">
        <v>0</v>
      </c>
      <c r="G223" s="131">
        <v>1088000</v>
      </c>
    </row>
    <row r="224" spans="1:7" ht="12.75">
      <c r="A224" s="221" t="s">
        <v>786</v>
      </c>
      <c r="B224" s="222" t="s">
        <v>1554</v>
      </c>
      <c r="C224" s="223">
        <v>203512</v>
      </c>
      <c r="D224" s="223">
        <v>213</v>
      </c>
      <c r="E224" s="129">
        <v>1141000000</v>
      </c>
      <c r="F224" s="130">
        <v>20000000</v>
      </c>
      <c r="G224" s="131">
        <v>1884000</v>
      </c>
    </row>
    <row r="225" spans="1:7" ht="12.75">
      <c r="A225" s="221" t="s">
        <v>787</v>
      </c>
      <c r="B225" s="222" t="s">
        <v>1555</v>
      </c>
      <c r="C225" s="223">
        <v>203601</v>
      </c>
      <c r="D225" s="223">
        <v>214</v>
      </c>
      <c r="E225" s="129">
        <v>1121000000</v>
      </c>
      <c r="F225" s="130">
        <v>0</v>
      </c>
      <c r="G225" s="131">
        <v>816210</v>
      </c>
    </row>
    <row r="226" spans="1:7" ht="12.75">
      <c r="A226" s="221" t="s">
        <v>788</v>
      </c>
      <c r="B226" s="222" t="s">
        <v>1556</v>
      </c>
      <c r="C226" s="223">
        <v>203602</v>
      </c>
      <c r="D226" s="223">
        <v>215</v>
      </c>
      <c r="E226" s="129">
        <v>1121000000</v>
      </c>
      <c r="F226" s="130">
        <v>0</v>
      </c>
      <c r="G226" s="131">
        <v>1586100</v>
      </c>
    </row>
    <row r="227" spans="1:7" ht="12.75">
      <c r="A227" s="221" t="s">
        <v>789</v>
      </c>
      <c r="B227" s="222" t="s">
        <v>1557</v>
      </c>
      <c r="C227" s="223">
        <v>203603</v>
      </c>
      <c r="D227" s="223">
        <v>216</v>
      </c>
      <c r="E227" s="129">
        <v>1121000000</v>
      </c>
      <c r="F227" s="130">
        <v>0</v>
      </c>
      <c r="G227" s="131">
        <v>5143500</v>
      </c>
    </row>
    <row r="228" spans="1:7" ht="12.75">
      <c r="A228" s="221" t="s">
        <v>790</v>
      </c>
      <c r="B228" s="222" t="s">
        <v>1558</v>
      </c>
      <c r="C228" s="223">
        <v>203604</v>
      </c>
      <c r="D228" s="223">
        <v>217</v>
      </c>
      <c r="E228" s="129">
        <v>1121000000</v>
      </c>
      <c r="F228" s="130">
        <v>0</v>
      </c>
      <c r="G228" s="131">
        <v>780000</v>
      </c>
    </row>
    <row r="229" spans="1:7" ht="12.75">
      <c r="A229" s="221" t="s">
        <v>791</v>
      </c>
      <c r="B229" s="222" t="s">
        <v>1559</v>
      </c>
      <c r="C229" s="223">
        <v>203605</v>
      </c>
      <c r="D229" s="223">
        <v>218</v>
      </c>
      <c r="E229" s="129">
        <v>1121000000</v>
      </c>
      <c r="F229" s="130">
        <v>0</v>
      </c>
      <c r="G229" s="131">
        <v>760000</v>
      </c>
    </row>
    <row r="230" spans="1:7" ht="12.75">
      <c r="A230" s="221" t="s">
        <v>792</v>
      </c>
      <c r="B230" s="222" t="s">
        <v>1560</v>
      </c>
      <c r="C230" s="223">
        <v>203606</v>
      </c>
      <c r="D230" s="223">
        <v>219</v>
      </c>
      <c r="E230" s="129">
        <v>1121000000</v>
      </c>
      <c r="F230" s="130">
        <v>60000000</v>
      </c>
      <c r="G230" s="131">
        <v>3702700</v>
      </c>
    </row>
    <row r="231" spans="1:7" ht="12.75">
      <c r="A231" s="221" t="s">
        <v>793</v>
      </c>
      <c r="B231" s="222" t="s">
        <v>1561</v>
      </c>
      <c r="C231" s="223">
        <v>203607</v>
      </c>
      <c r="D231" s="223">
        <v>220</v>
      </c>
      <c r="E231" s="129">
        <v>1061000000</v>
      </c>
      <c r="F231" s="130">
        <v>0</v>
      </c>
      <c r="G231" s="131">
        <v>295500</v>
      </c>
    </row>
    <row r="232" spans="1:7" ht="12.75">
      <c r="A232" s="221" t="s">
        <v>794</v>
      </c>
      <c r="B232" s="222" t="s">
        <v>1562</v>
      </c>
      <c r="C232" s="223">
        <v>203608</v>
      </c>
      <c r="D232" s="223">
        <v>221</v>
      </c>
      <c r="E232" s="129">
        <v>1061000000</v>
      </c>
      <c r="F232" s="130">
        <v>0</v>
      </c>
      <c r="G232" s="131">
        <v>917700</v>
      </c>
    </row>
    <row r="233" spans="1:7" ht="12.75">
      <c r="A233" s="221" t="s">
        <v>795</v>
      </c>
      <c r="B233" s="222" t="s">
        <v>1563</v>
      </c>
      <c r="C233" s="223">
        <v>203609</v>
      </c>
      <c r="D233" s="223">
        <v>222</v>
      </c>
      <c r="E233" s="129">
        <v>1061000000</v>
      </c>
      <c r="F233" s="130">
        <v>0</v>
      </c>
      <c r="G233" s="131">
        <v>0</v>
      </c>
    </row>
    <row r="234" spans="1:7" ht="12.75">
      <c r="A234" s="221" t="s">
        <v>796</v>
      </c>
      <c r="B234" s="222" t="s">
        <v>1564</v>
      </c>
      <c r="C234" s="223">
        <v>203610</v>
      </c>
      <c r="D234" s="223">
        <v>223</v>
      </c>
      <c r="E234" s="129">
        <v>1061000000</v>
      </c>
      <c r="F234" s="130">
        <v>0</v>
      </c>
      <c r="G234" s="131">
        <v>2126250</v>
      </c>
    </row>
    <row r="235" spans="1:7" ht="12.75">
      <c r="A235" s="221" t="s">
        <v>797</v>
      </c>
      <c r="B235" s="222" t="s">
        <v>1565</v>
      </c>
      <c r="C235" s="223">
        <v>203611</v>
      </c>
      <c r="D235" s="223">
        <v>224</v>
      </c>
      <c r="E235" s="129">
        <v>1061000000</v>
      </c>
      <c r="F235" s="130">
        <v>0</v>
      </c>
      <c r="G235" s="131">
        <v>1088000</v>
      </c>
    </row>
    <row r="236" spans="1:7" ht="12.75">
      <c r="A236" s="221" t="s">
        <v>798</v>
      </c>
      <c r="B236" s="222" t="s">
        <v>1566</v>
      </c>
      <c r="C236" s="223">
        <v>203612</v>
      </c>
      <c r="D236" s="223">
        <v>225</v>
      </c>
      <c r="E236" s="129">
        <v>1061000000</v>
      </c>
      <c r="F236" s="130">
        <v>0</v>
      </c>
      <c r="G236" s="131">
        <v>1280000</v>
      </c>
    </row>
    <row r="237" spans="1:7" ht="12.75">
      <c r="A237" s="221" t="s">
        <v>799</v>
      </c>
      <c r="B237" s="222" t="s">
        <v>1567</v>
      </c>
      <c r="C237" s="223">
        <v>203701</v>
      </c>
      <c r="D237" s="223">
        <v>226</v>
      </c>
      <c r="E237" s="129">
        <v>1061000000</v>
      </c>
      <c r="F237" s="130">
        <v>0</v>
      </c>
      <c r="G237" s="131">
        <v>816210</v>
      </c>
    </row>
    <row r="238" spans="1:7" ht="12.75">
      <c r="A238" s="221" t="s">
        <v>800</v>
      </c>
      <c r="B238" s="222" t="s">
        <v>1568</v>
      </c>
      <c r="C238" s="223">
        <v>203702</v>
      </c>
      <c r="D238" s="223">
        <v>227</v>
      </c>
      <c r="E238" s="129">
        <v>1061000000</v>
      </c>
      <c r="F238" s="130">
        <v>0</v>
      </c>
      <c r="G238" s="131">
        <v>1586100</v>
      </c>
    </row>
    <row r="239" spans="1:7" ht="12.75">
      <c r="A239" s="221" t="s">
        <v>801</v>
      </c>
      <c r="B239" s="222" t="s">
        <v>1569</v>
      </c>
      <c r="C239" s="223">
        <v>203703</v>
      </c>
      <c r="D239" s="223">
        <v>228</v>
      </c>
      <c r="E239" s="129">
        <v>1061000000</v>
      </c>
      <c r="F239" s="130">
        <v>0</v>
      </c>
      <c r="G239" s="131">
        <v>5143500</v>
      </c>
    </row>
    <row r="240" spans="1:7" ht="12.75">
      <c r="A240" s="221" t="s">
        <v>802</v>
      </c>
      <c r="B240" s="222" t="s">
        <v>1570</v>
      </c>
      <c r="C240" s="223">
        <v>203704</v>
      </c>
      <c r="D240" s="223">
        <v>229</v>
      </c>
      <c r="E240" s="129">
        <v>1061000000</v>
      </c>
      <c r="F240" s="130">
        <v>0</v>
      </c>
      <c r="G240" s="131">
        <v>780000</v>
      </c>
    </row>
    <row r="241" spans="1:7" ht="12.75">
      <c r="A241" s="221" t="s">
        <v>803</v>
      </c>
      <c r="B241" s="222" t="s">
        <v>1571</v>
      </c>
      <c r="C241" s="223">
        <v>203705</v>
      </c>
      <c r="D241" s="223">
        <v>230</v>
      </c>
      <c r="E241" s="129">
        <v>1061000000</v>
      </c>
      <c r="F241" s="130">
        <v>0</v>
      </c>
      <c r="G241" s="131">
        <v>760000</v>
      </c>
    </row>
    <row r="242" spans="1:7" ht="12.75">
      <c r="A242" s="221" t="s">
        <v>804</v>
      </c>
      <c r="B242" s="222" t="s">
        <v>1572</v>
      </c>
      <c r="C242" s="223">
        <v>203706</v>
      </c>
      <c r="D242" s="223">
        <v>231</v>
      </c>
      <c r="E242" s="129">
        <v>1061000000</v>
      </c>
      <c r="F242" s="130">
        <v>40000000</v>
      </c>
      <c r="G242" s="131">
        <v>2832700</v>
      </c>
    </row>
    <row r="243" spans="1:7" ht="12.75">
      <c r="A243" s="221" t="s">
        <v>805</v>
      </c>
      <c r="B243" s="222" t="s">
        <v>1573</v>
      </c>
      <c r="C243" s="223">
        <v>203707</v>
      </c>
      <c r="D243" s="223">
        <v>232</v>
      </c>
      <c r="E243" s="129">
        <v>1021000000</v>
      </c>
      <c r="F243" s="130">
        <v>25000000</v>
      </c>
      <c r="G243" s="131">
        <v>295500</v>
      </c>
    </row>
    <row r="244" spans="1:7" ht="12.75">
      <c r="A244" s="221" t="s">
        <v>806</v>
      </c>
      <c r="B244" s="222" t="s">
        <v>1574</v>
      </c>
      <c r="C244" s="223">
        <v>203708</v>
      </c>
      <c r="D244" s="223">
        <v>233</v>
      </c>
      <c r="E244" s="129">
        <v>996000000</v>
      </c>
      <c r="F244" s="130">
        <v>0</v>
      </c>
      <c r="G244" s="131">
        <v>917700</v>
      </c>
    </row>
    <row r="245" spans="1:7" ht="12.75">
      <c r="A245" s="221" t="s">
        <v>807</v>
      </c>
      <c r="B245" s="222" t="s">
        <v>1575</v>
      </c>
      <c r="C245" s="223">
        <v>203709</v>
      </c>
      <c r="D245" s="223">
        <v>234</v>
      </c>
      <c r="E245" s="129">
        <v>996000000</v>
      </c>
      <c r="F245" s="130">
        <v>0</v>
      </c>
      <c r="G245" s="131">
        <v>0</v>
      </c>
    </row>
    <row r="246" spans="1:7" ht="12.75">
      <c r="A246" s="221" t="s">
        <v>808</v>
      </c>
      <c r="B246" s="222" t="s">
        <v>1576</v>
      </c>
      <c r="C246" s="223">
        <v>203710</v>
      </c>
      <c r="D246" s="223">
        <v>235</v>
      </c>
      <c r="E246" s="129">
        <v>996000000</v>
      </c>
      <c r="F246" s="130">
        <v>0</v>
      </c>
      <c r="G246" s="131">
        <v>2126250</v>
      </c>
    </row>
    <row r="247" spans="1:7" ht="12.75">
      <c r="A247" s="221" t="s">
        <v>809</v>
      </c>
      <c r="B247" s="222" t="s">
        <v>1577</v>
      </c>
      <c r="C247" s="223">
        <v>203711</v>
      </c>
      <c r="D247" s="223">
        <v>236</v>
      </c>
      <c r="E247" s="129">
        <v>996000000</v>
      </c>
      <c r="F247" s="130">
        <v>0</v>
      </c>
      <c r="G247" s="131">
        <v>1088000</v>
      </c>
    </row>
    <row r="248" spans="1:7" ht="12.75">
      <c r="A248" s="221" t="s">
        <v>810</v>
      </c>
      <c r="B248" s="222" t="s">
        <v>1578</v>
      </c>
      <c r="C248" s="223">
        <v>203712</v>
      </c>
      <c r="D248" s="223">
        <v>237</v>
      </c>
      <c r="E248" s="129">
        <v>996000000</v>
      </c>
      <c r="F248" s="130">
        <v>0</v>
      </c>
      <c r="G248" s="131">
        <v>1280000</v>
      </c>
    </row>
    <row r="249" spans="1:7" ht="12.75">
      <c r="A249" s="221" t="s">
        <v>811</v>
      </c>
      <c r="B249" s="222" t="s">
        <v>1579</v>
      </c>
      <c r="C249" s="223">
        <v>203801</v>
      </c>
      <c r="D249" s="223">
        <v>238</v>
      </c>
      <c r="E249" s="129">
        <v>996000000</v>
      </c>
      <c r="F249" s="130">
        <v>0</v>
      </c>
      <c r="G249" s="131">
        <v>816210</v>
      </c>
    </row>
    <row r="250" spans="1:7" ht="12.75">
      <c r="A250" s="221" t="s">
        <v>812</v>
      </c>
      <c r="B250" s="222" t="s">
        <v>1580</v>
      </c>
      <c r="C250" s="223">
        <v>203802</v>
      </c>
      <c r="D250" s="223">
        <v>239</v>
      </c>
      <c r="E250" s="129">
        <v>996000000</v>
      </c>
      <c r="F250" s="130">
        <v>0</v>
      </c>
      <c r="G250" s="131">
        <v>1586100</v>
      </c>
    </row>
    <row r="251" spans="1:7" ht="12.75">
      <c r="A251" s="221" t="s">
        <v>813</v>
      </c>
      <c r="B251" s="222" t="s">
        <v>1581</v>
      </c>
      <c r="C251" s="223">
        <v>203803</v>
      </c>
      <c r="D251" s="223">
        <v>240</v>
      </c>
      <c r="E251" s="129">
        <v>996000000</v>
      </c>
      <c r="F251" s="130">
        <v>0</v>
      </c>
      <c r="G251" s="131">
        <v>5143500</v>
      </c>
    </row>
    <row r="252" spans="1:7" ht="12.75">
      <c r="A252" s="221" t="s">
        <v>814</v>
      </c>
      <c r="B252" s="222" t="s">
        <v>1582</v>
      </c>
      <c r="C252" s="223">
        <v>203804</v>
      </c>
      <c r="D252" s="223">
        <v>241</v>
      </c>
      <c r="E252" s="129">
        <v>996000000</v>
      </c>
      <c r="F252" s="130">
        <v>50000000</v>
      </c>
      <c r="G252" s="131">
        <v>780000</v>
      </c>
    </row>
    <row r="253" spans="1:7" ht="12.75">
      <c r="A253" s="221" t="s">
        <v>815</v>
      </c>
      <c r="B253" s="222" t="s">
        <v>1583</v>
      </c>
      <c r="C253" s="223">
        <v>203805</v>
      </c>
      <c r="D253" s="223">
        <v>242</v>
      </c>
      <c r="E253" s="129">
        <v>946000000</v>
      </c>
      <c r="F253" s="130">
        <v>50000000</v>
      </c>
      <c r="G253" s="131">
        <v>760000</v>
      </c>
    </row>
    <row r="254" spans="1:7" ht="12.75">
      <c r="A254" s="221" t="s">
        <v>816</v>
      </c>
      <c r="B254" s="222" t="s">
        <v>1584</v>
      </c>
      <c r="C254" s="223">
        <v>203806</v>
      </c>
      <c r="D254" s="223">
        <v>243</v>
      </c>
      <c r="E254" s="129">
        <v>896000000</v>
      </c>
      <c r="F254" s="130">
        <v>134000000</v>
      </c>
      <c r="G254" s="131">
        <v>2321900</v>
      </c>
    </row>
    <row r="255" spans="1:7" ht="12.75">
      <c r="A255" s="221" t="s">
        <v>817</v>
      </c>
      <c r="B255" s="222" t="s">
        <v>1585</v>
      </c>
      <c r="C255" s="223">
        <v>203807</v>
      </c>
      <c r="D255" s="223">
        <v>244</v>
      </c>
      <c r="E255" s="129">
        <v>762000000</v>
      </c>
      <c r="F255" s="130">
        <v>5000000</v>
      </c>
      <c r="G255" s="131">
        <v>80500</v>
      </c>
    </row>
    <row r="256" spans="1:7" ht="12.75">
      <c r="A256" s="221" t="s">
        <v>818</v>
      </c>
      <c r="B256" s="222" t="s">
        <v>1586</v>
      </c>
      <c r="C256" s="223">
        <v>203808</v>
      </c>
      <c r="D256" s="223">
        <v>245</v>
      </c>
      <c r="E256" s="129">
        <v>757000000</v>
      </c>
      <c r="F256" s="130">
        <v>0</v>
      </c>
      <c r="G256" s="131">
        <v>917700</v>
      </c>
    </row>
    <row r="257" spans="1:7" ht="12.75">
      <c r="A257" s="221" t="s">
        <v>819</v>
      </c>
      <c r="B257" s="222" t="s">
        <v>1587</v>
      </c>
      <c r="C257" s="223">
        <v>203809</v>
      </c>
      <c r="D257" s="223">
        <v>246</v>
      </c>
      <c r="E257" s="129">
        <v>757000000</v>
      </c>
      <c r="F257" s="130">
        <v>0</v>
      </c>
      <c r="G257" s="131">
        <v>0</v>
      </c>
    </row>
    <row r="258" spans="1:7" ht="12.75">
      <c r="A258" s="221" t="s">
        <v>820</v>
      </c>
      <c r="B258" s="222" t="s">
        <v>1588</v>
      </c>
      <c r="C258" s="223">
        <v>203810</v>
      </c>
      <c r="D258" s="223">
        <v>247</v>
      </c>
      <c r="E258" s="129">
        <v>757000000</v>
      </c>
      <c r="F258" s="130">
        <v>125000000</v>
      </c>
      <c r="G258" s="131">
        <v>2126250</v>
      </c>
    </row>
    <row r="259" spans="1:7" ht="12.75">
      <c r="A259" s="221" t="s">
        <v>821</v>
      </c>
      <c r="B259" s="222" t="s">
        <v>1589</v>
      </c>
      <c r="C259" s="223">
        <v>203811</v>
      </c>
      <c r="D259" s="223">
        <v>248</v>
      </c>
      <c r="E259" s="129">
        <v>632000000</v>
      </c>
      <c r="F259" s="130">
        <v>0</v>
      </c>
      <c r="G259" s="131">
        <v>1088000</v>
      </c>
    </row>
    <row r="260" spans="1:7" ht="12.75">
      <c r="A260" s="221" t="s">
        <v>822</v>
      </c>
      <c r="B260" s="222" t="s">
        <v>1590</v>
      </c>
      <c r="C260" s="223">
        <v>203812</v>
      </c>
      <c r="D260" s="223">
        <v>249</v>
      </c>
      <c r="E260" s="129">
        <v>632000000</v>
      </c>
      <c r="F260" s="130">
        <v>0</v>
      </c>
      <c r="G260" s="131">
        <v>1280000</v>
      </c>
    </row>
    <row r="261" spans="1:7" ht="12.75">
      <c r="A261" s="221" t="s">
        <v>823</v>
      </c>
      <c r="B261" s="222" t="s">
        <v>1591</v>
      </c>
      <c r="C261" s="223">
        <v>203901</v>
      </c>
      <c r="D261" s="223">
        <v>250</v>
      </c>
      <c r="E261" s="129">
        <v>632000000</v>
      </c>
      <c r="F261" s="130">
        <v>30000000</v>
      </c>
      <c r="G261" s="131">
        <v>816210</v>
      </c>
    </row>
    <row r="262" spans="1:7" ht="12.75">
      <c r="A262" s="221" t="s">
        <v>824</v>
      </c>
      <c r="B262" s="222" t="s">
        <v>1592</v>
      </c>
      <c r="C262" s="223">
        <v>203902</v>
      </c>
      <c r="D262" s="223">
        <v>251</v>
      </c>
      <c r="E262" s="129">
        <v>602000000</v>
      </c>
      <c r="F262" s="130">
        <v>0</v>
      </c>
      <c r="G262" s="131">
        <v>1586100</v>
      </c>
    </row>
    <row r="263" spans="1:7" ht="12.75">
      <c r="A263" s="221" t="s">
        <v>825</v>
      </c>
      <c r="B263" s="222" t="s">
        <v>1593</v>
      </c>
      <c r="C263" s="223">
        <v>203903</v>
      </c>
      <c r="D263" s="223">
        <v>252</v>
      </c>
      <c r="E263" s="129">
        <v>602000000</v>
      </c>
      <c r="F263" s="130">
        <v>130000000</v>
      </c>
      <c r="G263" s="131">
        <v>5143500</v>
      </c>
    </row>
    <row r="264" spans="1:7" ht="12.75">
      <c r="A264" s="221" t="s">
        <v>826</v>
      </c>
      <c r="B264" s="222" t="s">
        <v>1594</v>
      </c>
      <c r="C264" s="223">
        <v>203904</v>
      </c>
      <c r="D264" s="223">
        <v>253</v>
      </c>
      <c r="E264" s="129">
        <v>472000000</v>
      </c>
      <c r="F264" s="130">
        <v>0</v>
      </c>
      <c r="G264" s="131">
        <v>0</v>
      </c>
    </row>
    <row r="265" spans="1:7" ht="12.75">
      <c r="A265" s="221" t="s">
        <v>827</v>
      </c>
      <c r="B265" s="222" t="s">
        <v>1595</v>
      </c>
      <c r="C265" s="223">
        <v>203905</v>
      </c>
      <c r="D265" s="223">
        <v>254</v>
      </c>
      <c r="E265" s="129">
        <v>472000000</v>
      </c>
      <c r="F265" s="130">
        <v>0</v>
      </c>
      <c r="G265" s="131">
        <v>0</v>
      </c>
    </row>
    <row r="266" spans="1:7" ht="12.75">
      <c r="A266" s="221" t="s">
        <v>828</v>
      </c>
      <c r="B266" s="222" t="s">
        <v>1596</v>
      </c>
      <c r="C266" s="223">
        <v>203906</v>
      </c>
      <c r="D266" s="223">
        <v>255</v>
      </c>
      <c r="E266" s="129">
        <v>472000000</v>
      </c>
      <c r="F266" s="130">
        <v>0</v>
      </c>
      <c r="G266" s="131">
        <v>363000</v>
      </c>
    </row>
    <row r="267" spans="1:7" ht="12.75">
      <c r="A267" s="221" t="s">
        <v>829</v>
      </c>
      <c r="B267" s="222" t="s">
        <v>1597</v>
      </c>
      <c r="C267" s="223">
        <v>203907</v>
      </c>
      <c r="D267" s="223">
        <v>256</v>
      </c>
      <c r="E267" s="129">
        <v>472000000</v>
      </c>
      <c r="F267" s="130">
        <v>0</v>
      </c>
      <c r="G267" s="131">
        <v>0</v>
      </c>
    </row>
    <row r="268" spans="1:7" ht="12.75">
      <c r="A268" s="221" t="s">
        <v>830</v>
      </c>
      <c r="B268" s="222" t="s">
        <v>1598</v>
      </c>
      <c r="C268" s="223">
        <v>203908</v>
      </c>
      <c r="D268" s="223">
        <v>257</v>
      </c>
      <c r="E268" s="129">
        <v>472000000</v>
      </c>
      <c r="F268" s="130">
        <v>0</v>
      </c>
      <c r="G268" s="131">
        <v>917700</v>
      </c>
    </row>
    <row r="269" spans="1:7" ht="12.75">
      <c r="A269" s="221" t="s">
        <v>831</v>
      </c>
      <c r="B269" s="222" t="s">
        <v>1599</v>
      </c>
      <c r="C269" s="223">
        <v>203909</v>
      </c>
      <c r="D269" s="223">
        <v>258</v>
      </c>
      <c r="E269" s="129">
        <v>472000000</v>
      </c>
      <c r="F269" s="130">
        <v>0</v>
      </c>
      <c r="G269" s="131">
        <v>0</v>
      </c>
    </row>
    <row r="270" spans="1:7" ht="12.75">
      <c r="A270" s="221" t="s">
        <v>832</v>
      </c>
      <c r="B270" s="222" t="s">
        <v>1600</v>
      </c>
      <c r="C270" s="223">
        <v>203910</v>
      </c>
      <c r="D270" s="223">
        <v>259</v>
      </c>
      <c r="E270" s="129">
        <v>472000000</v>
      </c>
      <c r="F270" s="130">
        <v>10000000</v>
      </c>
      <c r="G270" s="131">
        <v>199000</v>
      </c>
    </row>
    <row r="271" spans="1:7" ht="12.75">
      <c r="A271" s="221" t="s">
        <v>833</v>
      </c>
      <c r="B271" s="222" t="s">
        <v>1601</v>
      </c>
      <c r="C271" s="223">
        <v>203911</v>
      </c>
      <c r="D271" s="223">
        <v>260</v>
      </c>
      <c r="E271" s="129">
        <v>462000000</v>
      </c>
      <c r="F271" s="130">
        <v>0</v>
      </c>
      <c r="G271" s="131">
        <v>1088000</v>
      </c>
    </row>
    <row r="272" spans="1:7" ht="12.75">
      <c r="A272" s="221" t="s">
        <v>834</v>
      </c>
      <c r="B272" s="222" t="s">
        <v>1602</v>
      </c>
      <c r="C272" s="223">
        <v>203912</v>
      </c>
      <c r="D272" s="223">
        <v>261</v>
      </c>
      <c r="E272" s="129">
        <v>462000000</v>
      </c>
      <c r="F272" s="130">
        <v>50000000</v>
      </c>
      <c r="G272" s="131">
        <v>1280000</v>
      </c>
    </row>
    <row r="273" spans="1:7" ht="12.75">
      <c r="A273" s="221" t="s">
        <v>835</v>
      </c>
      <c r="B273" s="222" t="s">
        <v>1603</v>
      </c>
      <c r="C273" s="223">
        <v>204001</v>
      </c>
      <c r="D273" s="223">
        <v>262</v>
      </c>
      <c r="E273" s="129">
        <v>412000000</v>
      </c>
      <c r="F273" s="130">
        <v>27000000</v>
      </c>
      <c r="G273" s="131">
        <v>378810</v>
      </c>
    </row>
    <row r="274" spans="1:7" ht="12.75">
      <c r="A274" s="221" t="s">
        <v>836</v>
      </c>
      <c r="B274" s="222" t="s">
        <v>1604</v>
      </c>
      <c r="C274" s="223">
        <v>204002</v>
      </c>
      <c r="D274" s="223">
        <v>263</v>
      </c>
      <c r="E274" s="129">
        <v>385000000</v>
      </c>
      <c r="F274" s="130">
        <v>0</v>
      </c>
      <c r="G274" s="131">
        <v>1586100</v>
      </c>
    </row>
    <row r="275" spans="1:7" ht="12.75">
      <c r="A275" s="221" t="s">
        <v>837</v>
      </c>
      <c r="B275" s="222" t="s">
        <v>1605</v>
      </c>
      <c r="C275" s="223">
        <v>204003</v>
      </c>
      <c r="D275" s="223">
        <v>264</v>
      </c>
      <c r="E275" s="129">
        <v>385000000</v>
      </c>
      <c r="F275" s="130">
        <v>115000000</v>
      </c>
      <c r="G275" s="131">
        <v>3246000</v>
      </c>
    </row>
    <row r="276" spans="1:7" ht="12.75">
      <c r="A276" s="221" t="s">
        <v>838</v>
      </c>
      <c r="B276" s="222" t="s">
        <v>1606</v>
      </c>
      <c r="C276" s="223">
        <v>204004</v>
      </c>
      <c r="D276" s="223">
        <v>265</v>
      </c>
      <c r="E276" s="129">
        <v>270000000</v>
      </c>
      <c r="F276" s="130">
        <v>0</v>
      </c>
      <c r="G276" s="131">
        <v>0</v>
      </c>
    </row>
    <row r="277" spans="1:7" ht="12.75">
      <c r="A277" s="221" t="s">
        <v>839</v>
      </c>
      <c r="B277" s="222" t="s">
        <v>1607</v>
      </c>
      <c r="C277" s="223">
        <v>204005</v>
      </c>
      <c r="D277" s="223">
        <v>266</v>
      </c>
      <c r="E277" s="129">
        <v>270000000</v>
      </c>
      <c r="F277" s="130">
        <v>0</v>
      </c>
      <c r="G277" s="131">
        <v>0</v>
      </c>
    </row>
    <row r="278" spans="1:7" ht="12.75">
      <c r="A278" s="221" t="s">
        <v>840</v>
      </c>
      <c r="B278" s="222" t="s">
        <v>1608</v>
      </c>
      <c r="C278" s="223">
        <v>204006</v>
      </c>
      <c r="D278" s="223">
        <v>267</v>
      </c>
      <c r="E278" s="129">
        <v>270000000</v>
      </c>
      <c r="F278" s="130">
        <v>30000000</v>
      </c>
      <c r="G278" s="131">
        <v>363000</v>
      </c>
    </row>
    <row r="279" spans="1:7" ht="12.75">
      <c r="A279" s="221" t="s">
        <v>841</v>
      </c>
      <c r="B279" s="222" t="s">
        <v>1609</v>
      </c>
      <c r="C279" s="223">
        <v>204007</v>
      </c>
      <c r="D279" s="223">
        <v>268</v>
      </c>
      <c r="E279" s="129">
        <v>240000000</v>
      </c>
      <c r="F279" s="130">
        <v>0</v>
      </c>
      <c r="G279" s="131">
        <v>0</v>
      </c>
    </row>
    <row r="280" spans="1:7" ht="12.75">
      <c r="A280" s="221" t="s">
        <v>842</v>
      </c>
      <c r="B280" s="222" t="s">
        <v>1610</v>
      </c>
      <c r="C280" s="223">
        <v>204008</v>
      </c>
      <c r="D280" s="223">
        <v>269</v>
      </c>
      <c r="E280" s="129">
        <v>240000000</v>
      </c>
      <c r="F280" s="130">
        <v>35000000</v>
      </c>
      <c r="G280" s="131">
        <v>917700</v>
      </c>
    </row>
    <row r="281" spans="1:7" ht="12.75">
      <c r="A281" s="221" t="s">
        <v>843</v>
      </c>
      <c r="B281" s="222" t="s">
        <v>1611</v>
      </c>
      <c r="C281" s="223">
        <v>204009</v>
      </c>
      <c r="D281" s="223">
        <v>270</v>
      </c>
      <c r="E281" s="129">
        <v>205000000</v>
      </c>
      <c r="F281" s="130">
        <v>0</v>
      </c>
      <c r="G281" s="131">
        <v>0</v>
      </c>
    </row>
    <row r="282" spans="1:7" ht="12.75">
      <c r="A282" s="221" t="s">
        <v>844</v>
      </c>
      <c r="B282" s="222" t="s">
        <v>1612</v>
      </c>
      <c r="C282" s="223">
        <v>204010</v>
      </c>
      <c r="D282" s="223">
        <v>271</v>
      </c>
      <c r="E282" s="129">
        <v>205000000</v>
      </c>
      <c r="F282" s="130">
        <v>0</v>
      </c>
      <c r="G282" s="131">
        <v>0</v>
      </c>
    </row>
    <row r="283" spans="1:7" ht="12.75">
      <c r="A283" s="221" t="s">
        <v>845</v>
      </c>
      <c r="B283" s="222" t="s">
        <v>1613</v>
      </c>
      <c r="C283" s="223">
        <v>204011</v>
      </c>
      <c r="D283" s="223">
        <v>272</v>
      </c>
      <c r="E283" s="129">
        <v>205000000</v>
      </c>
      <c r="F283" s="130">
        <v>40000000</v>
      </c>
      <c r="G283" s="131">
        <v>1088000</v>
      </c>
    </row>
    <row r="284" spans="1:7" ht="12.75">
      <c r="A284" s="221" t="s">
        <v>846</v>
      </c>
      <c r="B284" s="222" t="s">
        <v>1614</v>
      </c>
      <c r="C284" s="223">
        <v>204012</v>
      </c>
      <c r="D284" s="223">
        <v>273</v>
      </c>
      <c r="E284" s="129">
        <v>165000000</v>
      </c>
      <c r="F284" s="130">
        <v>0</v>
      </c>
      <c r="G284" s="131">
        <v>0</v>
      </c>
    </row>
    <row r="285" spans="1:7" ht="12.75">
      <c r="A285" s="221" t="s">
        <v>847</v>
      </c>
      <c r="B285" s="222" t="s">
        <v>1615</v>
      </c>
      <c r="C285" s="223">
        <v>204101</v>
      </c>
      <c r="D285" s="223">
        <v>274</v>
      </c>
      <c r="E285" s="129">
        <v>165000000</v>
      </c>
      <c r="F285" s="130">
        <v>0</v>
      </c>
      <c r="G285" s="131">
        <v>0</v>
      </c>
    </row>
    <row r="286" spans="1:7" ht="12.75">
      <c r="A286" s="221" t="s">
        <v>848</v>
      </c>
      <c r="B286" s="222" t="s">
        <v>1616</v>
      </c>
      <c r="C286" s="223">
        <v>204102</v>
      </c>
      <c r="D286" s="223">
        <v>275</v>
      </c>
      <c r="E286" s="129">
        <v>165000000</v>
      </c>
      <c r="F286" s="130">
        <v>0</v>
      </c>
      <c r="G286" s="131">
        <v>1586100</v>
      </c>
    </row>
    <row r="287" spans="1:7" ht="12.75">
      <c r="A287" s="221" t="s">
        <v>849</v>
      </c>
      <c r="B287" s="222" t="s">
        <v>1617</v>
      </c>
      <c r="C287" s="223">
        <v>204103</v>
      </c>
      <c r="D287" s="223">
        <v>276</v>
      </c>
      <c r="E287" s="129">
        <v>165000000</v>
      </c>
      <c r="F287" s="130">
        <v>0</v>
      </c>
      <c r="G287" s="131">
        <v>1015500</v>
      </c>
    </row>
    <row r="288" spans="1:7" ht="12.75">
      <c r="A288" s="221" t="s">
        <v>850</v>
      </c>
      <c r="B288" s="222" t="s">
        <v>1618</v>
      </c>
      <c r="C288" s="223">
        <v>204104</v>
      </c>
      <c r="D288" s="223">
        <v>277</v>
      </c>
      <c r="E288" s="129">
        <v>165000000</v>
      </c>
      <c r="F288" s="130">
        <v>0</v>
      </c>
      <c r="G288" s="131">
        <v>0</v>
      </c>
    </row>
    <row r="289" spans="1:7" ht="12.75">
      <c r="A289" s="221" t="s">
        <v>851</v>
      </c>
      <c r="B289" s="222" t="s">
        <v>1619</v>
      </c>
      <c r="C289" s="223">
        <v>204105</v>
      </c>
      <c r="D289" s="223">
        <v>278</v>
      </c>
      <c r="E289" s="129">
        <v>165000000</v>
      </c>
      <c r="F289" s="130">
        <v>0</v>
      </c>
      <c r="G289" s="131">
        <v>0</v>
      </c>
    </row>
    <row r="290" spans="1:7" ht="12.75">
      <c r="A290" s="221" t="s">
        <v>852</v>
      </c>
      <c r="B290" s="222" t="s">
        <v>1620</v>
      </c>
      <c r="C290" s="223">
        <v>204106</v>
      </c>
      <c r="D290" s="223">
        <v>279</v>
      </c>
      <c r="E290" s="129">
        <v>165000000</v>
      </c>
      <c r="F290" s="130">
        <v>0</v>
      </c>
      <c r="G290" s="131">
        <v>0</v>
      </c>
    </row>
    <row r="291" spans="1:7" ht="12.75">
      <c r="A291" s="221" t="s">
        <v>853</v>
      </c>
      <c r="B291" s="222" t="s">
        <v>1621</v>
      </c>
      <c r="C291" s="223">
        <v>204107</v>
      </c>
      <c r="D291" s="223">
        <v>280</v>
      </c>
      <c r="E291" s="129">
        <v>165000000</v>
      </c>
      <c r="F291" s="130">
        <v>0</v>
      </c>
      <c r="G291" s="131">
        <v>0</v>
      </c>
    </row>
    <row r="292" spans="1:7" ht="12.75">
      <c r="A292" s="221" t="s">
        <v>854</v>
      </c>
      <c r="B292" s="222" t="s">
        <v>1622</v>
      </c>
      <c r="C292" s="223">
        <v>204108</v>
      </c>
      <c r="D292" s="223">
        <v>281</v>
      </c>
      <c r="E292" s="129">
        <v>165000000</v>
      </c>
      <c r="F292" s="130">
        <v>0</v>
      </c>
      <c r="G292" s="131">
        <v>0</v>
      </c>
    </row>
    <row r="293" spans="1:7" ht="12.75">
      <c r="A293" s="221" t="s">
        <v>855</v>
      </c>
      <c r="B293" s="222" t="s">
        <v>1623</v>
      </c>
      <c r="C293" s="223">
        <v>204109</v>
      </c>
      <c r="D293" s="223">
        <v>282</v>
      </c>
      <c r="E293" s="129">
        <v>165000000</v>
      </c>
      <c r="F293" s="130">
        <v>0</v>
      </c>
      <c r="G293" s="131">
        <v>0</v>
      </c>
    </row>
    <row r="294" spans="1:7" ht="12.75">
      <c r="A294" s="221" t="s">
        <v>856</v>
      </c>
      <c r="B294" s="222" t="s">
        <v>1624</v>
      </c>
      <c r="C294" s="223">
        <v>204110</v>
      </c>
      <c r="D294" s="223">
        <v>283</v>
      </c>
      <c r="E294" s="129">
        <v>165000000</v>
      </c>
      <c r="F294" s="130">
        <v>0</v>
      </c>
      <c r="G294" s="131">
        <v>0</v>
      </c>
    </row>
    <row r="295" spans="1:7" ht="12.75">
      <c r="A295" s="221" t="s">
        <v>857</v>
      </c>
      <c r="B295" s="222" t="s">
        <v>1625</v>
      </c>
      <c r="C295" s="223">
        <v>204111</v>
      </c>
      <c r="D295" s="223">
        <v>284</v>
      </c>
      <c r="E295" s="129">
        <v>165000000</v>
      </c>
      <c r="F295" s="130">
        <v>0</v>
      </c>
      <c r="G295" s="131">
        <v>0</v>
      </c>
    </row>
    <row r="296" spans="1:7" ht="12.75">
      <c r="A296" s="221" t="s">
        <v>858</v>
      </c>
      <c r="B296" s="222" t="s">
        <v>1626</v>
      </c>
      <c r="C296" s="223">
        <v>204112</v>
      </c>
      <c r="D296" s="223">
        <v>285</v>
      </c>
      <c r="E296" s="129">
        <v>165000000</v>
      </c>
      <c r="F296" s="130">
        <v>0</v>
      </c>
      <c r="G296" s="131">
        <v>0</v>
      </c>
    </row>
    <row r="297" spans="1:7" ht="12.75">
      <c r="A297" s="221" t="s">
        <v>859</v>
      </c>
      <c r="B297" s="222" t="s">
        <v>1627</v>
      </c>
      <c r="C297" s="223">
        <v>204201</v>
      </c>
      <c r="D297" s="223">
        <v>286</v>
      </c>
      <c r="E297" s="129">
        <v>165000000</v>
      </c>
      <c r="F297" s="130">
        <v>0</v>
      </c>
      <c r="G297" s="131">
        <v>0</v>
      </c>
    </row>
    <row r="298" spans="1:7" ht="12.75">
      <c r="A298" s="221" t="s">
        <v>860</v>
      </c>
      <c r="B298" s="222" t="s">
        <v>1628</v>
      </c>
      <c r="C298" s="223">
        <v>204202</v>
      </c>
      <c r="D298" s="223">
        <v>287</v>
      </c>
      <c r="E298" s="129">
        <v>165000000</v>
      </c>
      <c r="F298" s="130">
        <v>35000000</v>
      </c>
      <c r="G298" s="131">
        <v>1586100</v>
      </c>
    </row>
    <row r="299" spans="1:7" ht="12.75">
      <c r="A299" s="221" t="s">
        <v>861</v>
      </c>
      <c r="B299" s="222" t="s">
        <v>1629</v>
      </c>
      <c r="C299" s="223">
        <v>204203</v>
      </c>
      <c r="D299" s="223">
        <v>288</v>
      </c>
      <c r="E299" s="129">
        <v>130000000</v>
      </c>
      <c r="F299" s="130">
        <v>50000000</v>
      </c>
      <c r="G299" s="131">
        <v>1015500</v>
      </c>
    </row>
    <row r="300" spans="1:7" ht="12.75">
      <c r="A300" s="221" t="s">
        <v>862</v>
      </c>
      <c r="B300" s="222" t="s">
        <v>1630</v>
      </c>
      <c r="C300" s="223">
        <v>204204</v>
      </c>
      <c r="D300" s="223">
        <v>289</v>
      </c>
      <c r="E300" s="129">
        <v>80000000</v>
      </c>
      <c r="F300" s="130">
        <v>0</v>
      </c>
      <c r="G300" s="131">
        <v>0</v>
      </c>
    </row>
    <row r="301" spans="1:7" ht="12.75">
      <c r="A301" s="221" t="s">
        <v>863</v>
      </c>
      <c r="B301" s="222" t="s">
        <v>1631</v>
      </c>
      <c r="C301" s="223">
        <v>204205</v>
      </c>
      <c r="D301" s="223">
        <v>290</v>
      </c>
      <c r="E301" s="129">
        <v>80000000</v>
      </c>
      <c r="F301" s="130">
        <v>0</v>
      </c>
      <c r="G301" s="131">
        <v>0</v>
      </c>
    </row>
    <row r="302" spans="1:7" ht="12.75">
      <c r="A302" s="221" t="s">
        <v>864</v>
      </c>
      <c r="B302" s="222" t="s">
        <v>1632</v>
      </c>
      <c r="C302" s="223">
        <v>204206</v>
      </c>
      <c r="D302" s="223">
        <v>291</v>
      </c>
      <c r="E302" s="129">
        <v>80000000</v>
      </c>
      <c r="F302" s="130">
        <v>0</v>
      </c>
      <c r="G302" s="131">
        <v>0</v>
      </c>
    </row>
    <row r="303" spans="1:7" ht="12.75">
      <c r="A303" s="221" t="s">
        <v>865</v>
      </c>
      <c r="B303" s="222" t="s">
        <v>1633</v>
      </c>
      <c r="C303" s="223">
        <v>204207</v>
      </c>
      <c r="D303" s="223">
        <v>292</v>
      </c>
      <c r="E303" s="129">
        <v>80000000</v>
      </c>
      <c r="F303" s="130">
        <v>0</v>
      </c>
      <c r="G303" s="131">
        <v>0</v>
      </c>
    </row>
    <row r="304" spans="1:7" ht="12.75">
      <c r="A304" s="221" t="s">
        <v>866</v>
      </c>
      <c r="B304" s="222" t="s">
        <v>1634</v>
      </c>
      <c r="C304" s="223">
        <v>204208</v>
      </c>
      <c r="D304" s="223">
        <v>293</v>
      </c>
      <c r="E304" s="129">
        <v>80000000</v>
      </c>
      <c r="F304" s="130">
        <v>0</v>
      </c>
      <c r="G304" s="131">
        <v>0</v>
      </c>
    </row>
    <row r="305" spans="1:7" ht="12.75">
      <c r="A305" s="221" t="s">
        <v>867</v>
      </c>
      <c r="B305" s="222" t="s">
        <v>1635</v>
      </c>
      <c r="C305" s="223">
        <v>204209</v>
      </c>
      <c r="D305" s="223">
        <v>294</v>
      </c>
      <c r="E305" s="129">
        <v>80000000</v>
      </c>
      <c r="F305" s="130">
        <v>0</v>
      </c>
      <c r="G305" s="131">
        <v>0</v>
      </c>
    </row>
    <row r="306" spans="1:7" ht="12.75">
      <c r="A306" s="221" t="s">
        <v>868</v>
      </c>
      <c r="B306" s="222" t="s">
        <v>1636</v>
      </c>
      <c r="C306" s="223">
        <v>204210</v>
      </c>
      <c r="D306" s="223">
        <v>295</v>
      </c>
      <c r="E306" s="129">
        <v>80000000</v>
      </c>
      <c r="F306" s="130">
        <v>0</v>
      </c>
      <c r="G306" s="131">
        <v>0</v>
      </c>
    </row>
    <row r="307" spans="1:7" ht="12.75">
      <c r="A307" s="221" t="s">
        <v>869</v>
      </c>
      <c r="B307" s="222" t="s">
        <v>1637</v>
      </c>
      <c r="C307" s="223">
        <v>204211</v>
      </c>
      <c r="D307" s="223">
        <v>296</v>
      </c>
      <c r="E307" s="129">
        <v>80000000</v>
      </c>
      <c r="F307" s="130">
        <v>0</v>
      </c>
      <c r="G307" s="131">
        <v>0</v>
      </c>
    </row>
    <row r="308" spans="1:7" ht="12.75">
      <c r="A308" s="221" t="s">
        <v>870</v>
      </c>
      <c r="B308" s="222" t="s">
        <v>1638</v>
      </c>
      <c r="C308" s="223">
        <v>204212</v>
      </c>
      <c r="D308" s="223">
        <v>297</v>
      </c>
      <c r="E308" s="129">
        <v>80000000</v>
      </c>
      <c r="F308" s="130">
        <v>0</v>
      </c>
      <c r="G308" s="131">
        <v>0</v>
      </c>
    </row>
    <row r="309" spans="1:7" ht="12.75">
      <c r="A309" s="221" t="s">
        <v>871</v>
      </c>
      <c r="B309" s="222" t="s">
        <v>1639</v>
      </c>
      <c r="C309" s="223">
        <v>204301</v>
      </c>
      <c r="D309" s="223">
        <v>298</v>
      </c>
      <c r="E309" s="129">
        <v>80000000</v>
      </c>
      <c r="F309" s="130">
        <v>0</v>
      </c>
      <c r="G309" s="131">
        <v>0</v>
      </c>
    </row>
    <row r="310" spans="1:7" ht="12.75">
      <c r="A310" s="221" t="s">
        <v>872</v>
      </c>
      <c r="B310" s="222" t="s">
        <v>1640</v>
      </c>
      <c r="C310" s="223">
        <v>204302</v>
      </c>
      <c r="D310" s="223">
        <v>299</v>
      </c>
      <c r="E310" s="129">
        <v>80000000</v>
      </c>
      <c r="F310" s="130">
        <v>50000000</v>
      </c>
      <c r="G310" s="131">
        <v>1115700</v>
      </c>
    </row>
    <row r="311" spans="1:7" ht="12.75">
      <c r="A311" s="221" t="s">
        <v>873</v>
      </c>
      <c r="B311" s="222" t="s">
        <v>1641</v>
      </c>
      <c r="C311" s="223">
        <v>204303</v>
      </c>
      <c r="D311" s="223">
        <v>300</v>
      </c>
      <c r="E311" s="129">
        <v>30000000</v>
      </c>
      <c r="F311" s="130">
        <v>0</v>
      </c>
      <c r="G311" s="131">
        <v>128000</v>
      </c>
    </row>
    <row r="312" spans="1:7" ht="12.75">
      <c r="A312" s="221" t="s">
        <v>874</v>
      </c>
      <c r="B312" s="222" t="s">
        <v>1642</v>
      </c>
      <c r="C312" s="223">
        <v>204304</v>
      </c>
      <c r="D312" s="223">
        <v>301</v>
      </c>
      <c r="E312" s="129">
        <v>30000000</v>
      </c>
      <c r="F312" s="130">
        <v>0</v>
      </c>
      <c r="G312" s="131">
        <v>0</v>
      </c>
    </row>
    <row r="313" spans="1:7" ht="12.75">
      <c r="A313" s="221" t="s">
        <v>875</v>
      </c>
      <c r="B313" s="222" t="s">
        <v>1643</v>
      </c>
      <c r="C313" s="223">
        <v>204305</v>
      </c>
      <c r="D313" s="223">
        <v>302</v>
      </c>
      <c r="E313" s="129">
        <v>30000000</v>
      </c>
      <c r="F313" s="130">
        <v>0</v>
      </c>
      <c r="G313" s="131">
        <v>0</v>
      </c>
    </row>
    <row r="314" spans="1:7" ht="12.75">
      <c r="A314" s="221" t="s">
        <v>876</v>
      </c>
      <c r="B314" s="222" t="s">
        <v>1644</v>
      </c>
      <c r="C314" s="223">
        <v>204306</v>
      </c>
      <c r="D314" s="223">
        <v>303</v>
      </c>
      <c r="E314" s="129">
        <v>30000000</v>
      </c>
      <c r="F314" s="130">
        <v>0</v>
      </c>
      <c r="G314" s="131">
        <v>0</v>
      </c>
    </row>
    <row r="315" spans="1:7" ht="12.75">
      <c r="A315" s="221" t="s">
        <v>877</v>
      </c>
      <c r="B315" s="222" t="s">
        <v>1645</v>
      </c>
      <c r="C315" s="223">
        <v>204307</v>
      </c>
      <c r="D315" s="223">
        <v>304</v>
      </c>
      <c r="E315" s="129">
        <v>30000000</v>
      </c>
      <c r="F315" s="130">
        <v>0</v>
      </c>
      <c r="G315" s="131">
        <v>0</v>
      </c>
    </row>
    <row r="316" spans="1:7" ht="12.75">
      <c r="A316" s="221" t="s">
        <v>878</v>
      </c>
      <c r="B316" s="222" t="s">
        <v>1646</v>
      </c>
      <c r="C316" s="223">
        <v>204308</v>
      </c>
      <c r="D316" s="223">
        <v>305</v>
      </c>
      <c r="E316" s="129">
        <v>30000000</v>
      </c>
      <c r="F316" s="130">
        <v>0</v>
      </c>
      <c r="G316" s="131">
        <v>0</v>
      </c>
    </row>
    <row r="317" spans="1:7" ht="12.75">
      <c r="A317" s="221" t="s">
        <v>879</v>
      </c>
      <c r="B317" s="222" t="s">
        <v>1647</v>
      </c>
      <c r="C317" s="223">
        <v>204309</v>
      </c>
      <c r="D317" s="223">
        <v>306</v>
      </c>
      <c r="E317" s="129">
        <v>30000000</v>
      </c>
      <c r="F317" s="130">
        <v>0</v>
      </c>
      <c r="G317" s="131">
        <v>0</v>
      </c>
    </row>
    <row r="318" spans="1:7" ht="12.75">
      <c r="A318" s="221" t="s">
        <v>880</v>
      </c>
      <c r="B318" s="222" t="s">
        <v>1648</v>
      </c>
      <c r="C318" s="223">
        <v>204310</v>
      </c>
      <c r="D318" s="223">
        <v>307</v>
      </c>
      <c r="E318" s="129">
        <v>30000000</v>
      </c>
      <c r="F318" s="130">
        <v>0</v>
      </c>
      <c r="G318" s="131">
        <v>0</v>
      </c>
    </row>
    <row r="319" spans="1:7" ht="12.75">
      <c r="A319" s="221" t="s">
        <v>881</v>
      </c>
      <c r="B319" s="222" t="s">
        <v>1649</v>
      </c>
      <c r="C319" s="223">
        <v>204311</v>
      </c>
      <c r="D319" s="223">
        <v>308</v>
      </c>
      <c r="E319" s="129">
        <v>30000000</v>
      </c>
      <c r="F319" s="130">
        <v>0</v>
      </c>
      <c r="G319" s="131">
        <v>0</v>
      </c>
    </row>
    <row r="320" spans="1:7" ht="12.75">
      <c r="A320" s="221" t="s">
        <v>882</v>
      </c>
      <c r="B320" s="222" t="s">
        <v>1650</v>
      </c>
      <c r="C320" s="223">
        <v>204312</v>
      </c>
      <c r="D320" s="223">
        <v>309</v>
      </c>
      <c r="E320" s="129">
        <v>30000000</v>
      </c>
      <c r="F320" s="130">
        <v>0</v>
      </c>
      <c r="G320" s="131">
        <v>0</v>
      </c>
    </row>
    <row r="321" spans="1:7" ht="12.75">
      <c r="A321" s="221" t="s">
        <v>883</v>
      </c>
      <c r="B321" s="222" t="s">
        <v>1651</v>
      </c>
      <c r="C321" s="223">
        <v>204401</v>
      </c>
      <c r="D321" s="223">
        <v>310</v>
      </c>
      <c r="E321" s="129">
        <v>30000000</v>
      </c>
      <c r="F321" s="130">
        <v>0</v>
      </c>
      <c r="G321" s="131">
        <v>0</v>
      </c>
    </row>
    <row r="322" spans="1:7" ht="12.75">
      <c r="A322" s="221" t="s">
        <v>884</v>
      </c>
      <c r="B322" s="222" t="s">
        <v>1652</v>
      </c>
      <c r="C322" s="223">
        <v>204402</v>
      </c>
      <c r="D322" s="223">
        <v>311</v>
      </c>
      <c r="E322" s="129">
        <v>30000000</v>
      </c>
      <c r="F322" s="130">
        <v>0</v>
      </c>
      <c r="G322" s="131">
        <v>317200</v>
      </c>
    </row>
    <row r="323" spans="1:7" ht="12.75">
      <c r="A323" s="221" t="s">
        <v>885</v>
      </c>
      <c r="B323" s="222" t="s">
        <v>1653</v>
      </c>
      <c r="C323" s="223">
        <v>204403</v>
      </c>
      <c r="D323" s="223">
        <v>312</v>
      </c>
      <c r="E323" s="129">
        <v>30000000</v>
      </c>
      <c r="F323" s="130">
        <v>0</v>
      </c>
      <c r="G323" s="131">
        <v>128000</v>
      </c>
    </row>
    <row r="324" spans="1:7" ht="12.75">
      <c r="A324" s="221" t="s">
        <v>886</v>
      </c>
      <c r="B324" s="222" t="s">
        <v>1654</v>
      </c>
      <c r="C324" s="223">
        <v>204404</v>
      </c>
      <c r="D324" s="223">
        <v>313</v>
      </c>
      <c r="E324" s="129">
        <v>30000000</v>
      </c>
      <c r="F324" s="130">
        <v>0</v>
      </c>
      <c r="G324" s="131">
        <v>0</v>
      </c>
    </row>
    <row r="325" spans="1:7" ht="12.75">
      <c r="A325" s="221" t="s">
        <v>887</v>
      </c>
      <c r="B325" s="222" t="s">
        <v>1655</v>
      </c>
      <c r="C325" s="223">
        <v>204405</v>
      </c>
      <c r="D325" s="223">
        <v>314</v>
      </c>
      <c r="E325" s="129">
        <v>30000000</v>
      </c>
      <c r="F325" s="130">
        <v>0</v>
      </c>
      <c r="G325" s="131">
        <v>0</v>
      </c>
    </row>
    <row r="326" spans="1:7" ht="12.75">
      <c r="A326" s="221" t="s">
        <v>888</v>
      </c>
      <c r="B326" s="222" t="s">
        <v>1656</v>
      </c>
      <c r="C326" s="223">
        <v>204406</v>
      </c>
      <c r="D326" s="223">
        <v>315</v>
      </c>
      <c r="E326" s="129">
        <v>30000000</v>
      </c>
      <c r="F326" s="130">
        <v>0</v>
      </c>
      <c r="G326" s="131">
        <v>0</v>
      </c>
    </row>
    <row r="327" spans="1:7" ht="12.75">
      <c r="A327" s="221" t="s">
        <v>889</v>
      </c>
      <c r="B327" s="222" t="s">
        <v>1657</v>
      </c>
      <c r="C327" s="223">
        <v>204407</v>
      </c>
      <c r="D327" s="223">
        <v>316</v>
      </c>
      <c r="E327" s="129">
        <v>30000000</v>
      </c>
      <c r="F327" s="130">
        <v>0</v>
      </c>
      <c r="G327" s="131">
        <v>0</v>
      </c>
    </row>
    <row r="328" spans="1:7" ht="12.75">
      <c r="A328" s="221" t="s">
        <v>890</v>
      </c>
      <c r="B328" s="222" t="s">
        <v>1658</v>
      </c>
      <c r="C328" s="223">
        <v>204408</v>
      </c>
      <c r="D328" s="223">
        <v>317</v>
      </c>
      <c r="E328" s="129">
        <v>30000000</v>
      </c>
      <c r="F328" s="130">
        <v>0</v>
      </c>
      <c r="G328" s="131">
        <v>0</v>
      </c>
    </row>
    <row r="329" spans="1:7" ht="12.75">
      <c r="A329" s="221" t="s">
        <v>891</v>
      </c>
      <c r="B329" s="222" t="s">
        <v>1659</v>
      </c>
      <c r="C329" s="223">
        <v>204409</v>
      </c>
      <c r="D329" s="223">
        <v>318</v>
      </c>
      <c r="E329" s="129">
        <v>30000000</v>
      </c>
      <c r="F329" s="130">
        <v>0</v>
      </c>
      <c r="G329" s="131">
        <v>0</v>
      </c>
    </row>
    <row r="330" spans="1:7" ht="12.75">
      <c r="A330" s="221" t="s">
        <v>892</v>
      </c>
      <c r="B330" s="222" t="s">
        <v>1660</v>
      </c>
      <c r="C330" s="223">
        <v>204410</v>
      </c>
      <c r="D330" s="223">
        <v>319</v>
      </c>
      <c r="E330" s="129">
        <v>30000000</v>
      </c>
      <c r="F330" s="130">
        <v>0</v>
      </c>
      <c r="G330" s="131">
        <v>0</v>
      </c>
    </row>
    <row r="331" spans="1:7" ht="12.75">
      <c r="A331" s="221" t="s">
        <v>893</v>
      </c>
      <c r="B331" s="222" t="s">
        <v>1661</v>
      </c>
      <c r="C331" s="223">
        <v>204411</v>
      </c>
      <c r="D331" s="223">
        <v>320</v>
      </c>
      <c r="E331" s="129">
        <v>30000000</v>
      </c>
      <c r="F331" s="130">
        <v>0</v>
      </c>
      <c r="G331" s="131">
        <v>0</v>
      </c>
    </row>
    <row r="332" spans="1:7" ht="12.75">
      <c r="A332" s="221" t="s">
        <v>894</v>
      </c>
      <c r="B332" s="222" t="s">
        <v>1662</v>
      </c>
      <c r="C332" s="223">
        <v>204412</v>
      </c>
      <c r="D332" s="223">
        <v>321</v>
      </c>
      <c r="E332" s="129">
        <v>30000000</v>
      </c>
      <c r="F332" s="130">
        <v>0</v>
      </c>
      <c r="G332" s="131">
        <v>0</v>
      </c>
    </row>
    <row r="333" spans="1:7" ht="12.75">
      <c r="A333" s="221" t="s">
        <v>895</v>
      </c>
      <c r="B333" s="222" t="s">
        <v>1663</v>
      </c>
      <c r="C333" s="223">
        <v>204501</v>
      </c>
      <c r="D333" s="223">
        <v>322</v>
      </c>
      <c r="E333" s="129">
        <v>30000000</v>
      </c>
      <c r="F333" s="130">
        <v>0</v>
      </c>
      <c r="G333" s="131">
        <v>0</v>
      </c>
    </row>
    <row r="334" spans="1:7" ht="12.75">
      <c r="A334" s="221" t="s">
        <v>896</v>
      </c>
      <c r="B334" s="222" t="s">
        <v>1664</v>
      </c>
      <c r="C334" s="223">
        <v>204502</v>
      </c>
      <c r="D334" s="223">
        <v>323</v>
      </c>
      <c r="E334" s="129">
        <v>30000000</v>
      </c>
      <c r="F334" s="130">
        <v>0</v>
      </c>
      <c r="G334" s="131">
        <v>317200</v>
      </c>
    </row>
    <row r="335" spans="1:7" ht="12.75">
      <c r="A335" s="221" t="s">
        <v>897</v>
      </c>
      <c r="B335" s="222" t="s">
        <v>1665</v>
      </c>
      <c r="C335" s="223">
        <v>204503</v>
      </c>
      <c r="D335" s="223">
        <v>324</v>
      </c>
      <c r="E335" s="129">
        <v>30000000</v>
      </c>
      <c r="F335" s="130">
        <v>10000000</v>
      </c>
      <c r="G335" s="131">
        <v>128000</v>
      </c>
    </row>
    <row r="336" spans="1:7" ht="12.75">
      <c r="A336" s="221" t="s">
        <v>898</v>
      </c>
      <c r="B336" s="222" t="s">
        <v>1666</v>
      </c>
      <c r="C336" s="223">
        <v>204504</v>
      </c>
      <c r="D336" s="223">
        <v>325</v>
      </c>
      <c r="E336" s="129">
        <v>20000000</v>
      </c>
      <c r="F336" s="130">
        <v>0</v>
      </c>
      <c r="G336" s="131">
        <v>0</v>
      </c>
    </row>
    <row r="337" spans="1:7" ht="12.75">
      <c r="A337" s="221" t="s">
        <v>899</v>
      </c>
      <c r="B337" s="222" t="s">
        <v>1667</v>
      </c>
      <c r="C337" s="223">
        <v>204505</v>
      </c>
      <c r="D337" s="223">
        <v>326</v>
      </c>
      <c r="E337" s="129">
        <v>20000000</v>
      </c>
      <c r="F337" s="130">
        <v>0</v>
      </c>
      <c r="G337" s="131">
        <v>0</v>
      </c>
    </row>
    <row r="338" spans="1:7" ht="12.75">
      <c r="A338" s="221" t="s">
        <v>900</v>
      </c>
      <c r="B338" s="222" t="s">
        <v>1668</v>
      </c>
      <c r="C338" s="223">
        <v>204506</v>
      </c>
      <c r="D338" s="223">
        <v>327</v>
      </c>
      <c r="E338" s="129">
        <v>20000000</v>
      </c>
      <c r="F338" s="130">
        <v>0</v>
      </c>
      <c r="G338" s="131">
        <v>0</v>
      </c>
    </row>
    <row r="339" spans="1:7" ht="12.75">
      <c r="A339" s="221" t="s">
        <v>901</v>
      </c>
      <c r="B339" s="222" t="s">
        <v>1669</v>
      </c>
      <c r="C339" s="223">
        <v>204507</v>
      </c>
      <c r="D339" s="223">
        <v>328</v>
      </c>
      <c r="E339" s="129">
        <v>20000000</v>
      </c>
      <c r="F339" s="130">
        <v>0</v>
      </c>
      <c r="G339" s="131">
        <v>0</v>
      </c>
    </row>
    <row r="340" spans="1:7" ht="12.75">
      <c r="A340" s="221" t="s">
        <v>902</v>
      </c>
      <c r="B340" s="222" t="s">
        <v>1670</v>
      </c>
      <c r="C340" s="223">
        <v>204508</v>
      </c>
      <c r="D340" s="223">
        <v>329</v>
      </c>
      <c r="E340" s="129">
        <v>20000000</v>
      </c>
      <c r="F340" s="130">
        <v>0</v>
      </c>
      <c r="G340" s="131">
        <v>0</v>
      </c>
    </row>
    <row r="341" spans="1:7" ht="12.75">
      <c r="A341" s="221" t="s">
        <v>903</v>
      </c>
      <c r="B341" s="222" t="s">
        <v>1671</v>
      </c>
      <c r="C341" s="223">
        <v>204509</v>
      </c>
      <c r="D341" s="223">
        <v>330</v>
      </c>
      <c r="E341" s="129">
        <v>20000000</v>
      </c>
      <c r="F341" s="130">
        <v>0</v>
      </c>
      <c r="G341" s="131">
        <v>0</v>
      </c>
    </row>
    <row r="342" spans="1:7" ht="12.75">
      <c r="A342" s="221" t="s">
        <v>904</v>
      </c>
      <c r="B342" s="222" t="s">
        <v>1672</v>
      </c>
      <c r="C342" s="223">
        <v>204510</v>
      </c>
      <c r="D342" s="223">
        <v>331</v>
      </c>
      <c r="E342" s="129">
        <v>20000000</v>
      </c>
      <c r="F342" s="130">
        <v>0</v>
      </c>
      <c r="G342" s="131">
        <v>0</v>
      </c>
    </row>
    <row r="343" spans="1:7" ht="12.75">
      <c r="A343" s="221" t="s">
        <v>905</v>
      </c>
      <c r="B343" s="222" t="s">
        <v>1673</v>
      </c>
      <c r="C343" s="223">
        <v>204511</v>
      </c>
      <c r="D343" s="223">
        <v>332</v>
      </c>
      <c r="E343" s="129">
        <v>20000000</v>
      </c>
      <c r="F343" s="130">
        <v>0</v>
      </c>
      <c r="G343" s="131">
        <v>0</v>
      </c>
    </row>
    <row r="344" spans="1:7" ht="12.75">
      <c r="A344" s="221" t="s">
        <v>906</v>
      </c>
      <c r="B344" s="222" t="s">
        <v>1674</v>
      </c>
      <c r="C344" s="223">
        <v>204512</v>
      </c>
      <c r="D344" s="223">
        <v>333</v>
      </c>
      <c r="E344" s="129">
        <v>20000000</v>
      </c>
      <c r="F344" s="130">
        <v>0</v>
      </c>
      <c r="G344" s="131">
        <v>0</v>
      </c>
    </row>
    <row r="345" spans="1:7" ht="12.75">
      <c r="A345" s="221" t="s">
        <v>907</v>
      </c>
      <c r="B345" s="222" t="s">
        <v>1675</v>
      </c>
      <c r="C345" s="223">
        <v>204601</v>
      </c>
      <c r="D345" s="223">
        <v>334</v>
      </c>
      <c r="E345" s="129">
        <v>20000000</v>
      </c>
      <c r="F345" s="130">
        <v>0</v>
      </c>
      <c r="G345" s="131">
        <v>0</v>
      </c>
    </row>
    <row r="346" spans="1:7" ht="12.75">
      <c r="A346" s="221" t="s">
        <v>908</v>
      </c>
      <c r="B346" s="222" t="s">
        <v>1676</v>
      </c>
      <c r="C346" s="223">
        <v>204602</v>
      </c>
      <c r="D346" s="223">
        <v>335</v>
      </c>
      <c r="E346" s="129">
        <v>20000000</v>
      </c>
      <c r="F346" s="130">
        <v>0</v>
      </c>
      <c r="G346" s="131">
        <v>317200</v>
      </c>
    </row>
    <row r="347" spans="1:7" ht="12.75">
      <c r="A347" s="221" t="s">
        <v>909</v>
      </c>
      <c r="B347" s="222" t="s">
        <v>1677</v>
      </c>
      <c r="C347" s="223">
        <v>204603</v>
      </c>
      <c r="D347" s="223">
        <v>336</v>
      </c>
      <c r="E347" s="129">
        <v>20000000</v>
      </c>
      <c r="F347" s="130">
        <v>0</v>
      </c>
      <c r="G347" s="131">
        <v>0</v>
      </c>
    </row>
    <row r="348" spans="1:7" ht="12.75">
      <c r="A348" s="221" t="s">
        <v>910</v>
      </c>
      <c r="B348" s="222" t="s">
        <v>1678</v>
      </c>
      <c r="C348" s="223">
        <v>204604</v>
      </c>
      <c r="D348" s="223">
        <v>337</v>
      </c>
      <c r="E348" s="129">
        <v>20000000</v>
      </c>
      <c r="F348" s="130">
        <v>0</v>
      </c>
      <c r="G348" s="131">
        <v>0</v>
      </c>
    </row>
    <row r="349" spans="1:7" ht="12.75">
      <c r="A349" s="221" t="s">
        <v>911</v>
      </c>
      <c r="B349" s="222" t="s">
        <v>1679</v>
      </c>
      <c r="C349" s="223">
        <v>204605</v>
      </c>
      <c r="D349" s="223">
        <v>338</v>
      </c>
      <c r="E349" s="129">
        <v>20000000</v>
      </c>
      <c r="F349" s="130">
        <v>0</v>
      </c>
      <c r="G349" s="131">
        <v>0</v>
      </c>
    </row>
    <row r="350" spans="1:7" ht="12.75">
      <c r="A350" s="221" t="s">
        <v>912</v>
      </c>
      <c r="B350" s="222" t="s">
        <v>1680</v>
      </c>
      <c r="C350" s="223">
        <v>204606</v>
      </c>
      <c r="D350" s="223">
        <v>339</v>
      </c>
      <c r="E350" s="129">
        <v>20000000</v>
      </c>
      <c r="F350" s="130">
        <v>0</v>
      </c>
      <c r="G350" s="131">
        <v>0</v>
      </c>
    </row>
    <row r="351" spans="1:7" ht="12.75">
      <c r="A351" s="221" t="s">
        <v>913</v>
      </c>
      <c r="B351" s="222" t="s">
        <v>1681</v>
      </c>
      <c r="C351" s="223">
        <v>204607</v>
      </c>
      <c r="D351" s="223">
        <v>340</v>
      </c>
      <c r="E351" s="129">
        <v>20000000</v>
      </c>
      <c r="F351" s="130">
        <v>0</v>
      </c>
      <c r="G351" s="131">
        <v>0</v>
      </c>
    </row>
    <row r="352" spans="1:7" ht="12.75">
      <c r="A352" s="221" t="s">
        <v>914</v>
      </c>
      <c r="B352" s="222" t="s">
        <v>1682</v>
      </c>
      <c r="C352" s="223">
        <v>204608</v>
      </c>
      <c r="D352" s="223">
        <v>341</v>
      </c>
      <c r="E352" s="129">
        <v>20000000</v>
      </c>
      <c r="F352" s="130">
        <v>0</v>
      </c>
      <c r="G352" s="131">
        <v>0</v>
      </c>
    </row>
    <row r="353" spans="1:7" ht="12.75">
      <c r="A353" s="221" t="s">
        <v>915</v>
      </c>
      <c r="B353" s="222" t="s">
        <v>1683</v>
      </c>
      <c r="C353" s="223">
        <v>204609</v>
      </c>
      <c r="D353" s="223">
        <v>342</v>
      </c>
      <c r="E353" s="129">
        <v>20000000</v>
      </c>
      <c r="F353" s="130">
        <v>0</v>
      </c>
      <c r="G353" s="131">
        <v>0</v>
      </c>
    </row>
    <row r="354" spans="1:7" ht="12.75">
      <c r="A354" s="221" t="s">
        <v>916</v>
      </c>
      <c r="B354" s="222" t="s">
        <v>1684</v>
      </c>
      <c r="C354" s="223">
        <v>204610</v>
      </c>
      <c r="D354" s="223">
        <v>343</v>
      </c>
      <c r="E354" s="129">
        <v>20000000</v>
      </c>
      <c r="F354" s="130">
        <v>0</v>
      </c>
      <c r="G354" s="131">
        <v>0</v>
      </c>
    </row>
    <row r="355" spans="1:7" ht="12.75">
      <c r="A355" s="221" t="s">
        <v>917</v>
      </c>
      <c r="B355" s="222" t="s">
        <v>1685</v>
      </c>
      <c r="C355" s="223">
        <v>204611</v>
      </c>
      <c r="D355" s="223">
        <v>344</v>
      </c>
      <c r="E355" s="129">
        <v>20000000</v>
      </c>
      <c r="F355" s="130">
        <v>0</v>
      </c>
      <c r="G355" s="131">
        <v>0</v>
      </c>
    </row>
    <row r="356" spans="1:7" ht="12.75">
      <c r="A356" s="221" t="s">
        <v>918</v>
      </c>
      <c r="B356" s="222" t="s">
        <v>1686</v>
      </c>
      <c r="C356" s="223">
        <v>204612</v>
      </c>
      <c r="D356" s="223">
        <v>345</v>
      </c>
      <c r="E356" s="129">
        <v>20000000</v>
      </c>
      <c r="F356" s="130">
        <v>0</v>
      </c>
      <c r="G356" s="131">
        <v>0</v>
      </c>
    </row>
    <row r="357" spans="1:7" ht="12.75">
      <c r="A357" s="221" t="s">
        <v>919</v>
      </c>
      <c r="B357" s="222" t="s">
        <v>1687</v>
      </c>
      <c r="C357" s="223">
        <v>204701</v>
      </c>
      <c r="D357" s="223">
        <v>346</v>
      </c>
      <c r="E357" s="129">
        <v>20000000</v>
      </c>
      <c r="F357" s="130">
        <v>0</v>
      </c>
      <c r="G357" s="131">
        <v>0</v>
      </c>
    </row>
    <row r="358" spans="1:7" ht="12.75">
      <c r="A358" s="221" t="s">
        <v>920</v>
      </c>
      <c r="B358" s="222" t="s">
        <v>1688</v>
      </c>
      <c r="C358" s="223">
        <v>204702</v>
      </c>
      <c r="D358" s="223">
        <v>347</v>
      </c>
      <c r="E358" s="129">
        <v>20000000</v>
      </c>
      <c r="F358" s="130">
        <v>0</v>
      </c>
      <c r="G358" s="131">
        <v>317200</v>
      </c>
    </row>
    <row r="359" spans="1:7" ht="12.75">
      <c r="A359" s="221" t="s">
        <v>921</v>
      </c>
      <c r="B359" s="222" t="s">
        <v>1689</v>
      </c>
      <c r="C359" s="223">
        <v>204703</v>
      </c>
      <c r="D359" s="223">
        <v>348</v>
      </c>
      <c r="E359" s="129">
        <v>20000000</v>
      </c>
      <c r="F359" s="130">
        <v>0</v>
      </c>
      <c r="G359" s="131">
        <v>0</v>
      </c>
    </row>
    <row r="360" spans="1:7" ht="12.75">
      <c r="A360" s="221" t="s">
        <v>922</v>
      </c>
      <c r="B360" s="222" t="s">
        <v>1690</v>
      </c>
      <c r="C360" s="223">
        <v>204704</v>
      </c>
      <c r="D360" s="223">
        <v>349</v>
      </c>
      <c r="E360" s="129">
        <v>20000000</v>
      </c>
      <c r="F360" s="130">
        <v>0</v>
      </c>
      <c r="G360" s="131">
        <v>0</v>
      </c>
    </row>
    <row r="361" spans="1:7" ht="12.75">
      <c r="A361" s="221" t="s">
        <v>923</v>
      </c>
      <c r="B361" s="222" t="s">
        <v>1691</v>
      </c>
      <c r="C361" s="223">
        <v>204705</v>
      </c>
      <c r="D361" s="223">
        <v>350</v>
      </c>
      <c r="E361" s="129">
        <v>20000000</v>
      </c>
      <c r="F361" s="130">
        <v>0</v>
      </c>
      <c r="G361" s="131">
        <v>0</v>
      </c>
    </row>
    <row r="362" spans="1:7" ht="12.75">
      <c r="A362" s="221" t="s">
        <v>924</v>
      </c>
      <c r="B362" s="222" t="s">
        <v>1692</v>
      </c>
      <c r="C362" s="223">
        <v>204706</v>
      </c>
      <c r="D362" s="223">
        <v>351</v>
      </c>
      <c r="E362" s="129">
        <v>20000000</v>
      </c>
      <c r="F362" s="130">
        <v>0</v>
      </c>
      <c r="G362" s="131">
        <v>0</v>
      </c>
    </row>
    <row r="363" spans="1:7" ht="12.75">
      <c r="A363" s="221" t="s">
        <v>925</v>
      </c>
      <c r="B363" s="222" t="s">
        <v>1693</v>
      </c>
      <c r="C363" s="223">
        <v>204707</v>
      </c>
      <c r="D363" s="223">
        <v>352</v>
      </c>
      <c r="E363" s="129">
        <v>20000000</v>
      </c>
      <c r="F363" s="130">
        <v>0</v>
      </c>
      <c r="G363" s="131">
        <v>0</v>
      </c>
    </row>
    <row r="364" spans="1:7" ht="12.75">
      <c r="A364" s="221" t="s">
        <v>926</v>
      </c>
      <c r="B364" s="222" t="s">
        <v>1694</v>
      </c>
      <c r="C364" s="223">
        <v>204708</v>
      </c>
      <c r="D364" s="223">
        <v>353</v>
      </c>
      <c r="E364" s="129">
        <v>20000000</v>
      </c>
      <c r="F364" s="130">
        <v>0</v>
      </c>
      <c r="G364" s="131">
        <v>0</v>
      </c>
    </row>
    <row r="365" spans="1:7" ht="12.75">
      <c r="A365" s="221" t="s">
        <v>927</v>
      </c>
      <c r="B365" s="222" t="s">
        <v>1695</v>
      </c>
      <c r="C365" s="223">
        <v>204709</v>
      </c>
      <c r="D365" s="223">
        <v>354</v>
      </c>
      <c r="E365" s="129">
        <v>20000000</v>
      </c>
      <c r="F365" s="130">
        <v>0</v>
      </c>
      <c r="G365" s="131">
        <v>0</v>
      </c>
    </row>
    <row r="366" spans="1:7" ht="12.75">
      <c r="A366" s="221" t="s">
        <v>928</v>
      </c>
      <c r="B366" s="222" t="s">
        <v>1696</v>
      </c>
      <c r="C366" s="223">
        <v>204710</v>
      </c>
      <c r="D366" s="223">
        <v>355</v>
      </c>
      <c r="E366" s="129">
        <v>20000000</v>
      </c>
      <c r="F366" s="130">
        <v>0</v>
      </c>
      <c r="G366" s="131">
        <v>0</v>
      </c>
    </row>
    <row r="367" spans="1:7" ht="12.75">
      <c r="A367" s="221" t="s">
        <v>929</v>
      </c>
      <c r="B367" s="222" t="s">
        <v>1697</v>
      </c>
      <c r="C367" s="223">
        <v>204711</v>
      </c>
      <c r="D367" s="223">
        <v>356</v>
      </c>
      <c r="E367" s="129">
        <v>20000000</v>
      </c>
      <c r="F367" s="130">
        <v>0</v>
      </c>
      <c r="G367" s="131">
        <v>0</v>
      </c>
    </row>
    <row r="368" spans="1:7" ht="12.75">
      <c r="A368" s="221" t="s">
        <v>930</v>
      </c>
      <c r="B368" s="222" t="s">
        <v>1698</v>
      </c>
      <c r="C368" s="223">
        <v>204712</v>
      </c>
      <c r="D368" s="223">
        <v>357</v>
      </c>
      <c r="E368" s="129">
        <v>20000000</v>
      </c>
      <c r="F368" s="130">
        <v>0</v>
      </c>
      <c r="G368" s="131">
        <v>0</v>
      </c>
    </row>
    <row r="369" spans="1:7" ht="12.75">
      <c r="A369" s="221" t="s">
        <v>931</v>
      </c>
      <c r="B369" s="222" t="s">
        <v>1699</v>
      </c>
      <c r="C369" s="223">
        <v>204801</v>
      </c>
      <c r="D369" s="223">
        <v>358</v>
      </c>
      <c r="E369" s="129">
        <v>20000000</v>
      </c>
      <c r="F369" s="130">
        <v>0</v>
      </c>
      <c r="G369" s="131">
        <v>0</v>
      </c>
    </row>
    <row r="370" spans="1:7" ht="12.75">
      <c r="A370" s="221" t="s">
        <v>932</v>
      </c>
      <c r="B370" s="222" t="s">
        <v>1700</v>
      </c>
      <c r="C370" s="223">
        <v>204802</v>
      </c>
      <c r="D370" s="223">
        <v>359</v>
      </c>
      <c r="E370" s="129">
        <v>20000000</v>
      </c>
      <c r="F370" s="130">
        <v>20000000</v>
      </c>
      <c r="G370" s="131">
        <v>317200</v>
      </c>
    </row>
    <row r="371" spans="1:7" ht="12.75">
      <c r="A371" s="221"/>
      <c r="B371" s="222" t="s">
        <v>1701</v>
      </c>
      <c r="C371" s="223"/>
      <c r="D371" s="223">
        <v>360</v>
      </c>
      <c r="E371" s="129"/>
      <c r="F371" s="130"/>
      <c r="G371" s="131"/>
    </row>
    <row r="372" spans="1:7" ht="12.75">
      <c r="A372" s="221"/>
      <c r="B372" s="222" t="s">
        <v>1702</v>
      </c>
      <c r="C372" s="223"/>
      <c r="D372" s="223">
        <v>361</v>
      </c>
      <c r="E372" s="129"/>
      <c r="F372" s="130"/>
      <c r="G372" s="131"/>
    </row>
    <row r="373" spans="1:7" ht="12.75">
      <c r="A373" s="221"/>
      <c r="B373" s="222" t="s">
        <v>1703</v>
      </c>
      <c r="C373" s="223"/>
      <c r="D373" s="223">
        <v>362</v>
      </c>
      <c r="E373" s="129"/>
      <c r="F373" s="130"/>
      <c r="G373" s="131"/>
    </row>
    <row r="374" spans="1:7" ht="12.75">
      <c r="A374" s="221"/>
      <c r="B374" s="222" t="s">
        <v>1704</v>
      </c>
      <c r="C374" s="223"/>
      <c r="D374" s="223">
        <v>363</v>
      </c>
      <c r="E374" s="129"/>
      <c r="F374" s="130"/>
      <c r="G374" s="131"/>
    </row>
    <row r="375" spans="1:7" ht="12.75">
      <c r="A375" s="221"/>
      <c r="B375" s="222" t="s">
        <v>1705</v>
      </c>
      <c r="C375" s="223"/>
      <c r="D375" s="223">
        <v>364</v>
      </c>
      <c r="E375" s="129"/>
      <c r="F375" s="130"/>
      <c r="G375" s="131"/>
    </row>
    <row r="376" spans="1:7" ht="12.75">
      <c r="A376" s="221"/>
      <c r="B376" s="222" t="s">
        <v>1706</v>
      </c>
      <c r="C376" s="223"/>
      <c r="D376" s="223">
        <v>365</v>
      </c>
      <c r="E376" s="129"/>
      <c r="F376" s="130"/>
      <c r="G376" s="131"/>
    </row>
    <row r="377" spans="1:7" ht="12.75">
      <c r="A377" s="221"/>
      <c r="B377" s="222" t="s">
        <v>1707</v>
      </c>
      <c r="C377" s="223"/>
      <c r="D377" s="223">
        <v>366</v>
      </c>
      <c r="E377" s="129"/>
      <c r="F377" s="130"/>
      <c r="G377" s="131"/>
    </row>
    <row r="378" spans="1:7" ht="12.75">
      <c r="A378" s="221"/>
      <c r="B378" s="222" t="s">
        <v>1708</v>
      </c>
      <c r="C378" s="223"/>
      <c r="D378" s="223">
        <v>367</v>
      </c>
      <c r="E378" s="129"/>
      <c r="F378" s="130"/>
      <c r="G378" s="131"/>
    </row>
    <row r="379" spans="1:7" ht="12.75">
      <c r="A379" s="221"/>
      <c r="B379" s="222" t="s">
        <v>1709</v>
      </c>
      <c r="C379" s="223"/>
      <c r="D379" s="223">
        <v>368</v>
      </c>
      <c r="E379" s="129"/>
      <c r="F379" s="130"/>
      <c r="G379" s="131"/>
    </row>
    <row r="380" spans="1:7" ht="12.75">
      <c r="A380" s="221"/>
      <c r="B380" s="222" t="s">
        <v>1710</v>
      </c>
      <c r="C380" s="223"/>
      <c r="D380" s="223">
        <v>369</v>
      </c>
      <c r="E380" s="129"/>
      <c r="F380" s="130"/>
      <c r="G380" s="131"/>
    </row>
    <row r="381" spans="1:7" ht="12.75">
      <c r="A381" s="221"/>
      <c r="B381" s="222" t="s">
        <v>1711</v>
      </c>
      <c r="C381" s="223"/>
      <c r="D381" s="223">
        <v>370</v>
      </c>
      <c r="E381" s="129"/>
      <c r="F381" s="130"/>
      <c r="G381" s="131"/>
    </row>
    <row r="382" spans="1:7" ht="12.75">
      <c r="A382" s="221"/>
      <c r="B382" s="222" t="s">
        <v>1712</v>
      </c>
      <c r="C382" s="223"/>
      <c r="D382" s="223">
        <v>371</v>
      </c>
      <c r="E382" s="129"/>
      <c r="F382" s="130"/>
      <c r="G382" s="131"/>
    </row>
    <row r="383" spans="1:7" ht="12.75">
      <c r="A383" s="221"/>
      <c r="B383" s="222" t="s">
        <v>1713</v>
      </c>
      <c r="C383" s="223"/>
      <c r="D383" s="223">
        <v>372</v>
      </c>
      <c r="E383" s="129"/>
      <c r="F383" s="130"/>
      <c r="G383" s="131"/>
    </row>
    <row r="384" spans="1:7" ht="12.75">
      <c r="A384" s="221"/>
      <c r="B384" s="222" t="s">
        <v>1714</v>
      </c>
      <c r="C384" s="223"/>
      <c r="D384" s="223">
        <v>373</v>
      </c>
      <c r="E384" s="129"/>
      <c r="F384" s="130"/>
      <c r="G384" s="131"/>
    </row>
    <row r="385" spans="1:7" ht="12.75">
      <c r="A385" s="221"/>
      <c r="B385" s="222" t="s">
        <v>1715</v>
      </c>
      <c r="C385" s="223"/>
      <c r="D385" s="223">
        <v>374</v>
      </c>
      <c r="E385" s="129"/>
      <c r="F385" s="130"/>
      <c r="G385" s="131"/>
    </row>
    <row r="386" spans="1:7" ht="12.75">
      <c r="A386" s="221"/>
      <c r="B386" s="222" t="s">
        <v>1716</v>
      </c>
      <c r="C386" s="223"/>
      <c r="D386" s="223">
        <v>375</v>
      </c>
      <c r="E386" s="129"/>
      <c r="F386" s="130"/>
      <c r="G386" s="131"/>
    </row>
    <row r="387" spans="1:7" ht="12.75">
      <c r="A387" s="221"/>
      <c r="B387" s="222" t="s">
        <v>1717</v>
      </c>
      <c r="C387" s="223"/>
      <c r="D387" s="223">
        <v>376</v>
      </c>
      <c r="E387" s="129"/>
      <c r="F387" s="130"/>
      <c r="G387" s="131"/>
    </row>
    <row r="388" spans="1:7" ht="12.75">
      <c r="A388" s="221"/>
      <c r="B388" s="222" t="s">
        <v>1718</v>
      </c>
      <c r="C388" s="223"/>
      <c r="D388" s="223">
        <v>377</v>
      </c>
      <c r="E388" s="129"/>
      <c r="F388" s="130"/>
      <c r="G388" s="131"/>
    </row>
    <row r="389" spans="1:7" ht="12.75">
      <c r="A389" s="221"/>
      <c r="B389" s="222" t="s">
        <v>1719</v>
      </c>
      <c r="C389" s="223"/>
      <c r="D389" s="223">
        <v>378</v>
      </c>
      <c r="E389" s="129"/>
      <c r="F389" s="130"/>
      <c r="G389" s="131"/>
    </row>
    <row r="390" spans="1:7" ht="12.75">
      <c r="A390" s="221"/>
      <c r="B390" s="222" t="s">
        <v>1720</v>
      </c>
      <c r="C390" s="223"/>
      <c r="D390" s="223">
        <v>379</v>
      </c>
      <c r="E390" s="129"/>
      <c r="F390" s="130"/>
      <c r="G390" s="131"/>
    </row>
    <row r="391" spans="1:7" ht="12.75">
      <c r="A391" s="221"/>
      <c r="B391" s="222" t="s">
        <v>1721</v>
      </c>
      <c r="C391" s="223"/>
      <c r="D391" s="223">
        <v>380</v>
      </c>
      <c r="E391" s="129"/>
      <c r="F391" s="130"/>
      <c r="G391" s="131"/>
    </row>
    <row r="392" spans="1:7" ht="12.75">
      <c r="A392" s="221"/>
      <c r="B392" s="222" t="s">
        <v>1722</v>
      </c>
      <c r="C392" s="223"/>
      <c r="D392" s="223">
        <v>381</v>
      </c>
      <c r="E392" s="129"/>
      <c r="F392" s="130"/>
      <c r="G392" s="131"/>
    </row>
    <row r="393" spans="1:7" ht="12.75">
      <c r="A393" s="221"/>
      <c r="B393" s="222" t="s">
        <v>1723</v>
      </c>
      <c r="C393" s="223"/>
      <c r="D393" s="223">
        <v>382</v>
      </c>
      <c r="E393" s="129"/>
      <c r="F393" s="130"/>
      <c r="G393" s="131"/>
    </row>
    <row r="394" spans="1:7" ht="12.75">
      <c r="A394" s="221"/>
      <c r="B394" s="222" t="s">
        <v>1724</v>
      </c>
      <c r="C394" s="223"/>
      <c r="D394" s="223">
        <v>383</v>
      </c>
      <c r="E394" s="129"/>
      <c r="F394" s="130"/>
      <c r="G394" s="131"/>
    </row>
    <row r="395" spans="1:7" ht="12.75">
      <c r="A395" s="221"/>
      <c r="B395" s="222" t="s">
        <v>1725</v>
      </c>
      <c r="C395" s="223"/>
      <c r="D395" s="223">
        <v>384</v>
      </c>
      <c r="E395" s="129"/>
      <c r="F395" s="130"/>
      <c r="G395" s="131"/>
    </row>
    <row r="396" spans="1:7" ht="12.75">
      <c r="A396" s="221"/>
      <c r="B396" s="222" t="s">
        <v>1726</v>
      </c>
      <c r="C396" s="223"/>
      <c r="D396" s="223">
        <v>385</v>
      </c>
      <c r="E396" s="129"/>
      <c r="F396" s="130"/>
      <c r="G396" s="131"/>
    </row>
    <row r="397" spans="1:7" ht="12.75">
      <c r="A397" s="221"/>
      <c r="B397" s="222" t="s">
        <v>1727</v>
      </c>
      <c r="C397" s="223"/>
      <c r="D397" s="223">
        <v>386</v>
      </c>
      <c r="E397" s="129"/>
      <c r="F397" s="130"/>
      <c r="G397" s="131"/>
    </row>
    <row r="398" spans="1:7" ht="12.75">
      <c r="A398" s="221"/>
      <c r="B398" s="222" t="s">
        <v>1728</v>
      </c>
      <c r="C398" s="223"/>
      <c r="D398" s="223">
        <v>387</v>
      </c>
      <c r="E398" s="129"/>
      <c r="F398" s="130"/>
      <c r="G398" s="131"/>
    </row>
    <row r="399" spans="1:7" ht="12.75">
      <c r="A399" s="221"/>
      <c r="B399" s="222" t="s">
        <v>1729</v>
      </c>
      <c r="C399" s="223"/>
      <c r="D399" s="223">
        <v>388</v>
      </c>
      <c r="E399" s="129"/>
      <c r="F399" s="130"/>
      <c r="G399" s="131"/>
    </row>
    <row r="400" spans="1:7" ht="12.75">
      <c r="A400" s="221"/>
      <c r="B400" s="222" t="s">
        <v>1730</v>
      </c>
      <c r="C400" s="223"/>
      <c r="D400" s="223">
        <v>389</v>
      </c>
      <c r="E400" s="129"/>
      <c r="F400" s="130"/>
      <c r="G400" s="131"/>
    </row>
    <row r="401" spans="1:7" ht="12.75">
      <c r="A401" s="221"/>
      <c r="B401" s="222" t="s">
        <v>1731</v>
      </c>
      <c r="C401" s="223"/>
      <c r="D401" s="223">
        <v>390</v>
      </c>
      <c r="E401" s="129"/>
      <c r="F401" s="130"/>
      <c r="G401" s="131"/>
    </row>
    <row r="402" spans="1:7" ht="12.75">
      <c r="A402" s="221"/>
      <c r="B402" s="222" t="s">
        <v>1732</v>
      </c>
      <c r="C402" s="223"/>
      <c r="D402" s="223">
        <v>391</v>
      </c>
      <c r="E402" s="129"/>
      <c r="F402" s="130"/>
      <c r="G402" s="131"/>
    </row>
    <row r="403" spans="1:7" ht="12.75">
      <c r="A403" s="221"/>
      <c r="B403" s="222" t="s">
        <v>1733</v>
      </c>
      <c r="C403" s="223"/>
      <c r="D403" s="223">
        <v>392</v>
      </c>
      <c r="E403" s="129"/>
      <c r="F403" s="130"/>
      <c r="G403" s="131"/>
    </row>
    <row r="404" spans="1:7" ht="12.75">
      <c r="A404" s="221"/>
      <c r="B404" s="222" t="s">
        <v>1734</v>
      </c>
      <c r="C404" s="223"/>
      <c r="D404" s="223">
        <v>393</v>
      </c>
      <c r="E404" s="129"/>
      <c r="F404" s="130"/>
      <c r="G404" s="131"/>
    </row>
    <row r="405" spans="1:7" ht="12.75">
      <c r="A405" s="221"/>
      <c r="B405" s="222" t="s">
        <v>1735</v>
      </c>
      <c r="C405" s="223"/>
      <c r="D405" s="223">
        <v>394</v>
      </c>
      <c r="E405" s="129"/>
      <c r="F405" s="130"/>
      <c r="G405" s="131"/>
    </row>
    <row r="406" spans="1:7" ht="12.75">
      <c r="A406" s="221"/>
      <c r="B406" s="222" t="s">
        <v>1736</v>
      </c>
      <c r="C406" s="223"/>
      <c r="D406" s="223">
        <v>395</v>
      </c>
      <c r="E406" s="129"/>
      <c r="F406" s="130"/>
      <c r="G406" s="131"/>
    </row>
    <row r="407" spans="1:7" ht="12.75">
      <c r="A407" s="221"/>
      <c r="B407" s="222" t="s">
        <v>1737</v>
      </c>
      <c r="C407" s="223"/>
      <c r="D407" s="223">
        <v>396</v>
      </c>
      <c r="E407" s="129"/>
      <c r="F407" s="130"/>
      <c r="G407" s="131"/>
    </row>
    <row r="408" spans="1:7" ht="12.75">
      <c r="A408" s="221"/>
      <c r="B408" s="222" t="s">
        <v>1738</v>
      </c>
      <c r="C408" s="223"/>
      <c r="D408" s="223">
        <v>397</v>
      </c>
      <c r="E408" s="129"/>
      <c r="F408" s="130"/>
      <c r="G408" s="131"/>
    </row>
    <row r="409" spans="1:7" ht="12.75">
      <c r="A409" s="221"/>
      <c r="B409" s="222" t="s">
        <v>1739</v>
      </c>
      <c r="C409" s="223"/>
      <c r="D409" s="223">
        <v>398</v>
      </c>
      <c r="E409" s="129"/>
      <c r="F409" s="130"/>
      <c r="G409" s="131"/>
    </row>
    <row r="410" spans="1:7" ht="12.75">
      <c r="A410" s="221"/>
      <c r="B410" s="222" t="s">
        <v>1740</v>
      </c>
      <c r="C410" s="223"/>
      <c r="D410" s="223">
        <v>399</v>
      </c>
      <c r="E410" s="129"/>
      <c r="F410" s="130"/>
      <c r="G410" s="131"/>
    </row>
    <row r="411" spans="1:7" ht="12.75">
      <c r="A411" s="221"/>
      <c r="B411" s="222" t="s">
        <v>1741</v>
      </c>
      <c r="C411" s="223"/>
      <c r="D411" s="223">
        <v>400</v>
      </c>
      <c r="E411" s="129"/>
      <c r="F411" s="130"/>
      <c r="G411" s="131"/>
    </row>
    <row r="412" spans="1:7" ht="12.75">
      <c r="A412" s="221"/>
      <c r="B412" s="222" t="s">
        <v>1742</v>
      </c>
      <c r="C412" s="223"/>
      <c r="D412" s="223">
        <v>401</v>
      </c>
      <c r="E412" s="129"/>
      <c r="F412" s="130"/>
      <c r="G412" s="131"/>
    </row>
    <row r="413" spans="1:7" ht="12.75">
      <c r="A413" s="221"/>
      <c r="B413" s="222" t="s">
        <v>1743</v>
      </c>
      <c r="C413" s="223"/>
      <c r="D413" s="223">
        <v>402</v>
      </c>
      <c r="E413" s="129"/>
      <c r="F413" s="130"/>
      <c r="G413" s="131"/>
    </row>
    <row r="414" spans="1:7" ht="12.75">
      <c r="A414" s="221"/>
      <c r="B414" s="222" t="s">
        <v>1744</v>
      </c>
      <c r="C414" s="223"/>
      <c r="D414" s="223">
        <v>403</v>
      </c>
      <c r="E414" s="129"/>
      <c r="F414" s="130"/>
      <c r="G414" s="131"/>
    </row>
    <row r="415" spans="1:7" ht="12.75">
      <c r="A415" s="221"/>
      <c r="B415" s="222" t="s">
        <v>1745</v>
      </c>
      <c r="C415" s="223"/>
      <c r="D415" s="223">
        <v>404</v>
      </c>
      <c r="E415" s="129"/>
      <c r="F415" s="130"/>
      <c r="G415" s="131"/>
    </row>
    <row r="416" spans="1:7" ht="12.75">
      <c r="A416" s="221"/>
      <c r="B416" s="222" t="s">
        <v>1746</v>
      </c>
      <c r="C416" s="223"/>
      <c r="D416" s="223">
        <v>405</v>
      </c>
      <c r="E416" s="129"/>
      <c r="F416" s="130"/>
      <c r="G416" s="131"/>
    </row>
    <row r="417" spans="1:7" ht="12.75">
      <c r="A417" s="221"/>
      <c r="B417" s="222" t="s">
        <v>1747</v>
      </c>
      <c r="C417" s="223"/>
      <c r="D417" s="223">
        <v>406</v>
      </c>
      <c r="E417" s="129"/>
      <c r="F417" s="130"/>
      <c r="G417" s="131"/>
    </row>
    <row r="418" spans="1:7" ht="12.75">
      <c r="A418" s="221"/>
      <c r="B418" s="222" t="s">
        <v>1748</v>
      </c>
      <c r="C418" s="223"/>
      <c r="D418" s="223">
        <v>407</v>
      </c>
      <c r="E418" s="129"/>
      <c r="F418" s="130"/>
      <c r="G418" s="131"/>
    </row>
    <row r="419" spans="1:7" ht="12.75">
      <c r="A419" s="221"/>
      <c r="B419" s="222" t="s">
        <v>1749</v>
      </c>
      <c r="C419" s="223"/>
      <c r="D419" s="223">
        <v>408</v>
      </c>
      <c r="E419" s="129"/>
      <c r="F419" s="130"/>
      <c r="G419" s="131"/>
    </row>
    <row r="420" spans="1:7" ht="12.75">
      <c r="A420" s="221"/>
      <c r="B420" s="222" t="s">
        <v>1750</v>
      </c>
      <c r="C420" s="223"/>
      <c r="D420" s="223">
        <v>409</v>
      </c>
      <c r="E420" s="129"/>
      <c r="F420" s="130"/>
      <c r="G420" s="131"/>
    </row>
    <row r="421" spans="1:7" ht="12.75">
      <c r="A421" s="221"/>
      <c r="B421" s="222" t="s">
        <v>1751</v>
      </c>
      <c r="C421" s="223"/>
      <c r="D421" s="223">
        <v>410</v>
      </c>
      <c r="E421" s="129"/>
      <c r="F421" s="130"/>
      <c r="G421" s="131"/>
    </row>
    <row r="422" spans="1:7" ht="12.75">
      <c r="A422" s="221"/>
      <c r="B422" s="222" t="s">
        <v>1752</v>
      </c>
      <c r="C422" s="223"/>
      <c r="D422" s="223">
        <v>411</v>
      </c>
      <c r="E422" s="129"/>
      <c r="F422" s="130"/>
      <c r="G422" s="131"/>
    </row>
    <row r="423" spans="1:7" ht="12.75">
      <c r="A423" s="221"/>
      <c r="B423" s="222" t="s">
        <v>1753</v>
      </c>
      <c r="C423" s="223"/>
      <c r="D423" s="223">
        <v>412</v>
      </c>
      <c r="E423" s="129"/>
      <c r="F423" s="130"/>
      <c r="G423" s="131"/>
    </row>
    <row r="424" spans="1:7" ht="12.75">
      <c r="A424" s="221"/>
      <c r="B424" s="222" t="s">
        <v>1754</v>
      </c>
      <c r="C424" s="223"/>
      <c r="D424" s="223">
        <v>413</v>
      </c>
      <c r="E424" s="129"/>
      <c r="F424" s="130"/>
      <c r="G424" s="131"/>
    </row>
    <row r="425" spans="1:7" ht="12.75">
      <c r="A425" s="221"/>
      <c r="B425" s="222" t="s">
        <v>1755</v>
      </c>
      <c r="C425" s="223"/>
      <c r="D425" s="223">
        <v>414</v>
      </c>
      <c r="E425" s="129"/>
      <c r="F425" s="130"/>
      <c r="G425" s="131"/>
    </row>
    <row r="426" spans="1:7" ht="12.75">
      <c r="A426" s="221"/>
      <c r="B426" s="222" t="s">
        <v>1756</v>
      </c>
      <c r="C426" s="223"/>
      <c r="D426" s="223">
        <v>415</v>
      </c>
      <c r="E426" s="129"/>
      <c r="F426" s="130"/>
      <c r="G426" s="131"/>
    </row>
    <row r="427" spans="1:7" ht="12.75">
      <c r="A427" s="221"/>
      <c r="B427" s="222" t="s">
        <v>1757</v>
      </c>
      <c r="C427" s="223"/>
      <c r="D427" s="223">
        <v>416</v>
      </c>
      <c r="E427" s="129"/>
      <c r="F427" s="130"/>
      <c r="G427" s="131"/>
    </row>
    <row r="428" spans="1:7" ht="12.75">
      <c r="A428" s="221"/>
      <c r="B428" s="222" t="s">
        <v>1758</v>
      </c>
      <c r="C428" s="223"/>
      <c r="D428" s="223">
        <v>417</v>
      </c>
      <c r="E428" s="129"/>
      <c r="F428" s="130"/>
      <c r="G428" s="131"/>
    </row>
    <row r="429" spans="1:7" ht="12.75">
      <c r="A429" s="221"/>
      <c r="B429" s="222" t="s">
        <v>1759</v>
      </c>
      <c r="C429" s="223"/>
      <c r="D429" s="223">
        <v>418</v>
      </c>
      <c r="E429" s="129"/>
      <c r="F429" s="130"/>
      <c r="G429" s="131"/>
    </row>
    <row r="430" spans="1:7" ht="12.75">
      <c r="A430" s="221"/>
      <c r="B430" s="222" t="s">
        <v>1760</v>
      </c>
      <c r="C430" s="223"/>
      <c r="D430" s="223">
        <v>419</v>
      </c>
      <c r="E430" s="129"/>
      <c r="F430" s="130"/>
      <c r="G430" s="131"/>
    </row>
    <row r="431" spans="1:7" ht="12.75">
      <c r="A431" s="221"/>
      <c r="B431" s="222" t="s">
        <v>1761</v>
      </c>
      <c r="C431" s="223"/>
      <c r="D431" s="223">
        <v>420</v>
      </c>
      <c r="E431" s="129"/>
      <c r="F431" s="130"/>
      <c r="G431" s="131"/>
    </row>
    <row r="432" spans="1:7" ht="12.75">
      <c r="A432" s="221"/>
      <c r="B432" s="222" t="s">
        <v>1762</v>
      </c>
      <c r="C432" s="223"/>
      <c r="D432" s="223">
        <v>421</v>
      </c>
      <c r="E432" s="129"/>
      <c r="F432" s="130"/>
      <c r="G432" s="131"/>
    </row>
    <row r="433" spans="1:7" ht="12.75">
      <c r="A433" s="221"/>
      <c r="B433" s="222" t="s">
        <v>1763</v>
      </c>
      <c r="C433" s="223"/>
      <c r="D433" s="223">
        <v>422</v>
      </c>
      <c r="E433" s="129"/>
      <c r="F433" s="130"/>
      <c r="G433" s="131"/>
    </row>
    <row r="434" spans="1:7" ht="12.75">
      <c r="A434" s="221"/>
      <c r="B434" s="222" t="s">
        <v>1764</v>
      </c>
      <c r="C434" s="223"/>
      <c r="D434" s="223">
        <v>423</v>
      </c>
      <c r="E434" s="129"/>
      <c r="F434" s="130"/>
      <c r="G434" s="131"/>
    </row>
    <row r="435" spans="1:7" ht="12.75">
      <c r="A435" s="221"/>
      <c r="B435" s="222" t="s">
        <v>1765</v>
      </c>
      <c r="C435" s="223"/>
      <c r="D435" s="223">
        <v>424</v>
      </c>
      <c r="E435" s="129"/>
      <c r="F435" s="130"/>
      <c r="G435" s="131"/>
    </row>
    <row r="436" spans="1:7" ht="12.75">
      <c r="A436" s="221"/>
      <c r="B436" s="222" t="s">
        <v>1766</v>
      </c>
      <c r="C436" s="223"/>
      <c r="D436" s="223">
        <v>425</v>
      </c>
      <c r="E436" s="129"/>
      <c r="F436" s="130"/>
      <c r="G436" s="131"/>
    </row>
    <row r="437" spans="1:7" ht="12.75">
      <c r="A437" s="221"/>
      <c r="B437" s="222" t="s">
        <v>1767</v>
      </c>
      <c r="C437" s="223"/>
      <c r="D437" s="223">
        <v>426</v>
      </c>
      <c r="E437" s="129"/>
      <c r="F437" s="130"/>
      <c r="G437" s="131"/>
    </row>
    <row r="438" spans="1:7" ht="12.75">
      <c r="A438" s="221"/>
      <c r="B438" s="222" t="s">
        <v>1768</v>
      </c>
      <c r="C438" s="223"/>
      <c r="D438" s="223">
        <v>427</v>
      </c>
      <c r="E438" s="129"/>
      <c r="F438" s="130"/>
      <c r="G438" s="131"/>
    </row>
    <row r="439" spans="1:7" ht="12.75">
      <c r="A439" s="221"/>
      <c r="B439" s="222" t="s">
        <v>1769</v>
      </c>
      <c r="C439" s="223"/>
      <c r="D439" s="223">
        <v>428</v>
      </c>
      <c r="E439" s="129"/>
      <c r="F439" s="130"/>
      <c r="G439" s="131"/>
    </row>
    <row r="440" spans="1:7" ht="12.75">
      <c r="A440" s="221"/>
      <c r="B440" s="222" t="s">
        <v>1770</v>
      </c>
      <c r="C440" s="223"/>
      <c r="D440" s="223">
        <v>429</v>
      </c>
      <c r="E440" s="129"/>
      <c r="F440" s="130"/>
      <c r="G440" s="131"/>
    </row>
    <row r="441" spans="1:7" ht="12.75">
      <c r="A441" s="221"/>
      <c r="B441" s="222" t="s">
        <v>1771</v>
      </c>
      <c r="C441" s="223"/>
      <c r="D441" s="223">
        <v>430</v>
      </c>
      <c r="E441" s="129"/>
      <c r="F441" s="130"/>
      <c r="G441" s="131"/>
    </row>
    <row r="442" spans="1:7" ht="12.75">
      <c r="A442" s="221"/>
      <c r="B442" s="222" t="s">
        <v>1772</v>
      </c>
      <c r="C442" s="223"/>
      <c r="D442" s="223">
        <v>431</v>
      </c>
      <c r="E442" s="129"/>
      <c r="F442" s="130"/>
      <c r="G442" s="131"/>
    </row>
    <row r="443" spans="1:7" ht="12.75">
      <c r="A443" s="221"/>
      <c r="B443" s="222" t="s">
        <v>1773</v>
      </c>
      <c r="C443" s="223"/>
      <c r="D443" s="223">
        <v>432</v>
      </c>
      <c r="E443" s="129"/>
      <c r="F443" s="130"/>
      <c r="G443" s="131"/>
    </row>
    <row r="444" spans="1:7" ht="12.75">
      <c r="A444" s="221"/>
      <c r="B444" s="222" t="s">
        <v>1774</v>
      </c>
      <c r="C444" s="223"/>
      <c r="D444" s="223">
        <v>433</v>
      </c>
      <c r="E444" s="129"/>
      <c r="F444" s="130"/>
      <c r="G444" s="131"/>
    </row>
    <row r="445" spans="1:7" ht="12.75">
      <c r="A445" s="221"/>
      <c r="B445" s="222" t="s">
        <v>1775</v>
      </c>
      <c r="C445" s="223"/>
      <c r="D445" s="223">
        <v>434</v>
      </c>
      <c r="E445" s="129"/>
      <c r="F445" s="130"/>
      <c r="G445" s="131"/>
    </row>
    <row r="446" spans="1:7" ht="12.75">
      <c r="A446" s="221"/>
      <c r="B446" s="222" t="s">
        <v>1776</v>
      </c>
      <c r="C446" s="223"/>
      <c r="D446" s="223">
        <v>435</v>
      </c>
      <c r="E446" s="129"/>
      <c r="F446" s="130"/>
      <c r="G446" s="131"/>
    </row>
    <row r="447" spans="1:7" ht="12.75">
      <c r="A447" s="221"/>
      <c r="B447" s="222" t="s">
        <v>1777</v>
      </c>
      <c r="C447" s="223"/>
      <c r="D447" s="223">
        <v>436</v>
      </c>
      <c r="E447" s="129"/>
      <c r="F447" s="130"/>
      <c r="G447" s="131"/>
    </row>
    <row r="448" spans="1:7" ht="12.75">
      <c r="A448" s="221"/>
      <c r="B448" s="222" t="s">
        <v>1778</v>
      </c>
      <c r="C448" s="223"/>
      <c r="D448" s="223">
        <v>437</v>
      </c>
      <c r="E448" s="129"/>
      <c r="F448" s="130"/>
      <c r="G448" s="131"/>
    </row>
    <row r="449" spans="1:7" ht="12.75">
      <c r="A449" s="221"/>
      <c r="B449" s="222" t="s">
        <v>1779</v>
      </c>
      <c r="C449" s="223"/>
      <c r="D449" s="223">
        <v>438</v>
      </c>
      <c r="E449" s="129"/>
      <c r="F449" s="130"/>
      <c r="G449" s="131"/>
    </row>
    <row r="450" spans="1:7" ht="12.75">
      <c r="A450" s="221"/>
      <c r="B450" s="222" t="s">
        <v>1780</v>
      </c>
      <c r="C450" s="223"/>
      <c r="D450" s="223">
        <v>439</v>
      </c>
      <c r="E450" s="129"/>
      <c r="F450" s="130"/>
      <c r="G450" s="131"/>
    </row>
    <row r="451" spans="1:7" ht="12.75">
      <c r="A451" s="221"/>
      <c r="B451" s="222" t="s">
        <v>1781</v>
      </c>
      <c r="C451" s="223"/>
      <c r="D451" s="223">
        <v>440</v>
      </c>
      <c r="E451" s="129"/>
      <c r="F451" s="130"/>
      <c r="G451" s="131"/>
    </row>
    <row r="452" spans="1:7" ht="12.75">
      <c r="A452" s="221"/>
      <c r="B452" s="222" t="s">
        <v>1782</v>
      </c>
      <c r="C452" s="223"/>
      <c r="D452" s="223">
        <v>441</v>
      </c>
      <c r="E452" s="129"/>
      <c r="F452" s="130"/>
      <c r="G452" s="131"/>
    </row>
    <row r="453" spans="1:7" ht="12.75">
      <c r="A453" s="221"/>
      <c r="B453" s="222" t="s">
        <v>1783</v>
      </c>
      <c r="C453" s="223"/>
      <c r="D453" s="223">
        <v>442</v>
      </c>
      <c r="E453" s="129"/>
      <c r="F453" s="130"/>
      <c r="G453" s="131"/>
    </row>
    <row r="454" spans="1:7" ht="12.75">
      <c r="A454" s="221"/>
      <c r="B454" s="222" t="s">
        <v>1784</v>
      </c>
      <c r="C454" s="223"/>
      <c r="D454" s="223">
        <v>443</v>
      </c>
      <c r="E454" s="129"/>
      <c r="F454" s="130"/>
      <c r="G454" s="131"/>
    </row>
    <row r="455" spans="1:7" ht="12.75">
      <c r="A455" s="221"/>
      <c r="B455" s="222" t="s">
        <v>1785</v>
      </c>
      <c r="C455" s="223"/>
      <c r="D455" s="223">
        <v>444</v>
      </c>
      <c r="E455" s="129"/>
      <c r="F455" s="130"/>
      <c r="G455" s="131"/>
    </row>
    <row r="456" spans="1:7" ht="12.75">
      <c r="A456" s="221"/>
      <c r="B456" s="222" t="s">
        <v>1786</v>
      </c>
      <c r="C456" s="223"/>
      <c r="D456" s="223">
        <v>445</v>
      </c>
      <c r="E456" s="129"/>
      <c r="F456" s="130"/>
      <c r="G456" s="131"/>
    </row>
    <row r="457" spans="1:7" ht="12.75">
      <c r="A457" s="221"/>
      <c r="B457" s="222" t="s">
        <v>1787</v>
      </c>
      <c r="C457" s="223"/>
      <c r="D457" s="223">
        <v>446</v>
      </c>
      <c r="E457" s="129"/>
      <c r="F457" s="130"/>
      <c r="G457" s="131"/>
    </row>
    <row r="458" spans="1:7" ht="12.75">
      <c r="A458" s="221"/>
      <c r="B458" s="222" t="s">
        <v>1788</v>
      </c>
      <c r="C458" s="223"/>
      <c r="D458" s="223">
        <v>447</v>
      </c>
      <c r="E458" s="129"/>
      <c r="F458" s="130"/>
      <c r="G458" s="131"/>
    </row>
    <row r="459" spans="1:7" ht="12.75">
      <c r="A459" s="221"/>
      <c r="B459" s="222" t="s">
        <v>1789</v>
      </c>
      <c r="C459" s="223"/>
      <c r="D459" s="223">
        <v>448</v>
      </c>
      <c r="E459" s="129"/>
      <c r="F459" s="130"/>
      <c r="G459" s="131"/>
    </row>
    <row r="460" spans="1:7" ht="12.75">
      <c r="A460" s="221"/>
      <c r="B460" s="222" t="s">
        <v>1790</v>
      </c>
      <c r="C460" s="223"/>
      <c r="D460" s="223">
        <v>449</v>
      </c>
      <c r="E460" s="129"/>
      <c r="F460" s="130"/>
      <c r="G460" s="131"/>
    </row>
    <row r="461" spans="1:7" ht="12.75">
      <c r="A461" s="221"/>
      <c r="B461" s="222" t="s">
        <v>1791</v>
      </c>
      <c r="C461" s="223"/>
      <c r="D461" s="223">
        <v>450</v>
      </c>
      <c r="E461" s="129"/>
      <c r="F461" s="130"/>
      <c r="G461" s="131"/>
    </row>
    <row r="462" spans="1:7" ht="12.75">
      <c r="A462" s="221"/>
      <c r="B462" s="222" t="s">
        <v>1792</v>
      </c>
      <c r="C462" s="223"/>
      <c r="D462" s="223">
        <v>451</v>
      </c>
      <c r="E462" s="129"/>
      <c r="F462" s="130"/>
      <c r="G462" s="131"/>
    </row>
    <row r="463" spans="1:7" ht="12.75">
      <c r="A463" s="221"/>
      <c r="B463" s="222" t="s">
        <v>1793</v>
      </c>
      <c r="C463" s="223"/>
      <c r="D463" s="223">
        <v>452</v>
      </c>
      <c r="E463" s="129"/>
      <c r="F463" s="130"/>
      <c r="G463" s="131"/>
    </row>
    <row r="464" spans="1:7" ht="12.75">
      <c r="A464" s="221"/>
      <c r="B464" s="222" t="s">
        <v>1794</v>
      </c>
      <c r="C464" s="223"/>
      <c r="D464" s="223">
        <v>453</v>
      </c>
      <c r="E464" s="129"/>
      <c r="F464" s="130"/>
      <c r="G464" s="131"/>
    </row>
    <row r="465" spans="1:7" ht="12.75">
      <c r="A465" s="221"/>
      <c r="B465" s="222" t="s">
        <v>1795</v>
      </c>
      <c r="C465" s="223"/>
      <c r="D465" s="223">
        <v>454</v>
      </c>
      <c r="E465" s="129"/>
      <c r="F465" s="130"/>
      <c r="G465" s="131"/>
    </row>
    <row r="466" spans="1:7" ht="12.75">
      <c r="A466" s="221"/>
      <c r="B466" s="222" t="s">
        <v>1796</v>
      </c>
      <c r="C466" s="223"/>
      <c r="D466" s="223">
        <v>455</v>
      </c>
      <c r="E466" s="129"/>
      <c r="F466" s="130"/>
      <c r="G466" s="131"/>
    </row>
    <row r="467" spans="1:7" ht="12.75">
      <c r="A467" s="221"/>
      <c r="B467" s="222" t="s">
        <v>1797</v>
      </c>
      <c r="C467" s="223"/>
      <c r="D467" s="223">
        <v>456</v>
      </c>
      <c r="E467" s="129"/>
      <c r="F467" s="130"/>
      <c r="G467" s="131"/>
    </row>
    <row r="468" spans="1:7" ht="12.75">
      <c r="A468" s="221"/>
      <c r="B468" s="222" t="s">
        <v>1798</v>
      </c>
      <c r="C468" s="223"/>
      <c r="D468" s="223">
        <v>457</v>
      </c>
      <c r="E468" s="129"/>
      <c r="F468" s="130"/>
      <c r="G468" s="131"/>
    </row>
    <row r="469" spans="1:7" ht="12.75">
      <c r="A469" s="221"/>
      <c r="B469" s="222" t="s">
        <v>1799</v>
      </c>
      <c r="C469" s="223"/>
      <c r="D469" s="223">
        <v>458</v>
      </c>
      <c r="E469" s="129"/>
      <c r="F469" s="130"/>
      <c r="G469" s="131"/>
    </row>
    <row r="470" spans="1:7" ht="12.75">
      <c r="A470" s="221"/>
      <c r="B470" s="222" t="s">
        <v>1800</v>
      </c>
      <c r="C470" s="223"/>
      <c r="D470" s="223">
        <v>459</v>
      </c>
      <c r="E470" s="129"/>
      <c r="F470" s="130"/>
      <c r="G470" s="131"/>
    </row>
    <row r="471" spans="1:7" ht="12.75">
      <c r="A471" s="221"/>
      <c r="B471" s="222" t="s">
        <v>1801</v>
      </c>
      <c r="C471" s="223"/>
      <c r="D471" s="223">
        <v>460</v>
      </c>
      <c r="E471" s="129"/>
      <c r="F471" s="130"/>
      <c r="G471" s="131"/>
    </row>
    <row r="472" spans="1:7" ht="12.75">
      <c r="A472" s="221"/>
      <c r="B472" s="222" t="s">
        <v>1802</v>
      </c>
      <c r="C472" s="223"/>
      <c r="D472" s="223">
        <v>461</v>
      </c>
      <c r="E472" s="129"/>
      <c r="F472" s="130"/>
      <c r="G472" s="131"/>
    </row>
    <row r="473" spans="1:7" ht="12.75">
      <c r="A473" s="221"/>
      <c r="B473" s="222" t="s">
        <v>1803</v>
      </c>
      <c r="C473" s="223"/>
      <c r="D473" s="223">
        <v>462</v>
      </c>
      <c r="E473" s="129"/>
      <c r="F473" s="130"/>
      <c r="G473" s="131"/>
    </row>
    <row r="474" spans="1:7" ht="12.75">
      <c r="A474" s="221"/>
      <c r="B474" s="222" t="s">
        <v>1804</v>
      </c>
      <c r="C474" s="223"/>
      <c r="D474" s="223">
        <v>463</v>
      </c>
      <c r="E474" s="129"/>
      <c r="F474" s="130"/>
      <c r="G474" s="131"/>
    </row>
    <row r="475" spans="1:7" ht="12.75">
      <c r="A475" s="221"/>
      <c r="B475" s="222" t="s">
        <v>1805</v>
      </c>
      <c r="C475" s="223"/>
      <c r="D475" s="223">
        <v>464</v>
      </c>
      <c r="E475" s="129"/>
      <c r="F475" s="130"/>
      <c r="G475" s="131"/>
    </row>
    <row r="476" spans="1:7" ht="12.75">
      <c r="A476" s="221"/>
      <c r="B476" s="222" t="s">
        <v>1806</v>
      </c>
      <c r="C476" s="223"/>
      <c r="D476" s="223">
        <v>465</v>
      </c>
      <c r="E476" s="129"/>
      <c r="F476" s="130"/>
      <c r="G476" s="131"/>
    </row>
    <row r="477" spans="1:7" ht="12.75">
      <c r="A477" s="221"/>
      <c r="B477" s="222" t="s">
        <v>1807</v>
      </c>
      <c r="C477" s="223"/>
      <c r="D477" s="223">
        <v>466</v>
      </c>
      <c r="E477" s="129"/>
      <c r="F477" s="130"/>
      <c r="G477" s="131"/>
    </row>
    <row r="478" spans="1:7" ht="12.75">
      <c r="A478" s="221"/>
      <c r="B478" s="222" t="s">
        <v>1808</v>
      </c>
      <c r="C478" s="223"/>
      <c r="D478" s="223">
        <v>467</v>
      </c>
      <c r="E478" s="129"/>
      <c r="F478" s="130"/>
      <c r="G478" s="131"/>
    </row>
    <row r="479" spans="1:7" ht="12.75">
      <c r="A479" s="221"/>
      <c r="B479" s="222" t="s">
        <v>1809</v>
      </c>
      <c r="C479" s="223"/>
      <c r="D479" s="223">
        <v>468</v>
      </c>
      <c r="E479" s="129"/>
      <c r="F479" s="130"/>
      <c r="G479" s="131"/>
    </row>
    <row r="480" spans="1:7" ht="12.75">
      <c r="A480" s="221"/>
      <c r="B480" s="222" t="s">
        <v>1810</v>
      </c>
      <c r="C480" s="223"/>
      <c r="D480" s="223">
        <v>469</v>
      </c>
      <c r="E480" s="129"/>
      <c r="F480" s="130"/>
      <c r="G480" s="131"/>
    </row>
    <row r="481" spans="1:7" ht="12.75">
      <c r="A481" s="221"/>
      <c r="B481" s="222" t="s">
        <v>1811</v>
      </c>
      <c r="C481" s="223"/>
      <c r="D481" s="223">
        <v>470</v>
      </c>
      <c r="E481" s="129"/>
      <c r="F481" s="130"/>
      <c r="G481" s="131"/>
    </row>
    <row r="482" spans="1:7" ht="12.75">
      <c r="A482" s="221"/>
      <c r="B482" s="222" t="s">
        <v>1812</v>
      </c>
      <c r="C482" s="223"/>
      <c r="D482" s="223">
        <v>471</v>
      </c>
      <c r="E482" s="129"/>
      <c r="F482" s="130"/>
      <c r="G482" s="131"/>
    </row>
    <row r="483" spans="1:7" ht="12.75">
      <c r="A483" s="221"/>
      <c r="B483" s="222" t="s">
        <v>1813</v>
      </c>
      <c r="C483" s="223"/>
      <c r="D483" s="223">
        <v>472</v>
      </c>
      <c r="E483" s="129"/>
      <c r="F483" s="130"/>
      <c r="G483" s="131"/>
    </row>
    <row r="484" spans="1:7" ht="12.75">
      <c r="A484" s="221"/>
      <c r="B484" s="222" t="s">
        <v>1814</v>
      </c>
      <c r="C484" s="223"/>
      <c r="D484" s="223">
        <v>473</v>
      </c>
      <c r="E484" s="129"/>
      <c r="F484" s="130"/>
      <c r="G484" s="131"/>
    </row>
    <row r="485" spans="1:7" ht="12.75">
      <c r="A485" s="221"/>
      <c r="B485" s="222" t="s">
        <v>1815</v>
      </c>
      <c r="C485" s="223"/>
      <c r="D485" s="223">
        <v>474</v>
      </c>
      <c r="E485" s="129"/>
      <c r="F485" s="130"/>
      <c r="G485" s="131"/>
    </row>
    <row r="486" spans="1:7" ht="12.75">
      <c r="A486" s="221"/>
      <c r="B486" s="222" t="s">
        <v>1816</v>
      </c>
      <c r="C486" s="223"/>
      <c r="D486" s="223">
        <v>475</v>
      </c>
      <c r="E486" s="129"/>
      <c r="F486" s="130"/>
      <c r="G486" s="131"/>
    </row>
    <row r="487" spans="1:7" ht="12.75">
      <c r="A487" s="221"/>
      <c r="B487" s="222" t="s">
        <v>1817</v>
      </c>
      <c r="C487" s="223"/>
      <c r="D487" s="223">
        <v>476</v>
      </c>
      <c r="E487" s="129"/>
      <c r="F487" s="130"/>
      <c r="G487" s="131"/>
    </row>
    <row r="488" spans="1:7" ht="12.75">
      <c r="A488" s="221"/>
      <c r="B488" s="222" t="s">
        <v>1818</v>
      </c>
      <c r="C488" s="223"/>
      <c r="D488" s="223">
        <v>477</v>
      </c>
      <c r="E488" s="129"/>
      <c r="F488" s="130"/>
      <c r="G488" s="131"/>
    </row>
    <row r="489" spans="1:7" ht="12.75">
      <c r="A489" s="221"/>
      <c r="B489" s="222" t="s">
        <v>1819</v>
      </c>
      <c r="C489" s="223"/>
      <c r="D489" s="223">
        <v>478</v>
      </c>
      <c r="E489" s="129"/>
      <c r="F489" s="130"/>
      <c r="G489" s="131"/>
    </row>
    <row r="490" spans="1:7" ht="12.75">
      <c r="A490" s="221"/>
      <c r="B490" s="222" t="s">
        <v>1820</v>
      </c>
      <c r="C490" s="223"/>
      <c r="D490" s="223">
        <v>479</v>
      </c>
      <c r="E490" s="129"/>
      <c r="F490" s="130"/>
      <c r="G490" s="131"/>
    </row>
    <row r="491" spans="1:7" ht="12.75">
      <c r="A491" s="221"/>
      <c r="B491" s="222" t="s">
        <v>1821</v>
      </c>
      <c r="C491" s="223"/>
      <c r="D491" s="223">
        <v>480</v>
      </c>
      <c r="E491" s="129"/>
      <c r="F491" s="130"/>
      <c r="G491" s="131"/>
    </row>
    <row r="492" spans="1:7" ht="12.75">
      <c r="A492" s="221"/>
      <c r="B492" s="222" t="s">
        <v>1822</v>
      </c>
      <c r="C492" s="223"/>
      <c r="D492" s="223">
        <v>481</v>
      </c>
      <c r="E492" s="129"/>
      <c r="F492" s="130"/>
      <c r="G492" s="131"/>
    </row>
    <row r="493" spans="1:7" ht="12.75">
      <c r="A493" s="221"/>
      <c r="B493" s="222" t="s">
        <v>1823</v>
      </c>
      <c r="C493" s="223"/>
      <c r="D493" s="223">
        <v>482</v>
      </c>
      <c r="E493" s="129"/>
      <c r="F493" s="130"/>
      <c r="G493" s="131"/>
    </row>
    <row r="494" spans="1:7" ht="12.75">
      <c r="A494" s="221"/>
      <c r="B494" s="222" t="s">
        <v>1824</v>
      </c>
      <c r="C494" s="223"/>
      <c r="D494" s="223">
        <v>483</v>
      </c>
      <c r="E494" s="129"/>
      <c r="F494" s="130"/>
      <c r="G494" s="131"/>
    </row>
    <row r="495" spans="1:7" ht="12.75">
      <c r="A495" s="221"/>
      <c r="B495" s="222" t="s">
        <v>1825</v>
      </c>
      <c r="C495" s="223"/>
      <c r="D495" s="223">
        <v>484</v>
      </c>
      <c r="E495" s="129"/>
      <c r="F495" s="130"/>
      <c r="G495" s="131"/>
    </row>
    <row r="496" spans="1:7" ht="12.75">
      <c r="A496" s="221"/>
      <c r="B496" s="222" t="s">
        <v>1826</v>
      </c>
      <c r="C496" s="223"/>
      <c r="D496" s="223">
        <v>485</v>
      </c>
      <c r="E496" s="129"/>
      <c r="F496" s="130"/>
      <c r="G496" s="131"/>
    </row>
    <row r="497" spans="1:7" ht="12.75">
      <c r="A497" s="221"/>
      <c r="B497" s="222" t="s">
        <v>1827</v>
      </c>
      <c r="C497" s="223"/>
      <c r="D497" s="223">
        <v>486</v>
      </c>
      <c r="E497" s="129"/>
      <c r="F497" s="130"/>
      <c r="G497" s="131"/>
    </row>
    <row r="498" spans="1:7" ht="12.75">
      <c r="A498" s="221"/>
      <c r="B498" s="222" t="s">
        <v>1828</v>
      </c>
      <c r="C498" s="223"/>
      <c r="D498" s="223">
        <v>487</v>
      </c>
      <c r="E498" s="129"/>
      <c r="F498" s="130"/>
      <c r="G498" s="131"/>
    </row>
    <row r="499" spans="1:7" ht="12.75">
      <c r="A499" s="221"/>
      <c r="B499" s="222" t="s">
        <v>1829</v>
      </c>
      <c r="C499" s="223"/>
      <c r="D499" s="223">
        <v>488</v>
      </c>
      <c r="E499" s="129"/>
      <c r="F499" s="130"/>
      <c r="G499" s="131"/>
    </row>
    <row r="500" spans="1:7" ht="12.75">
      <c r="A500" s="221"/>
      <c r="B500" s="222" t="s">
        <v>1830</v>
      </c>
      <c r="C500" s="223"/>
      <c r="D500" s="223">
        <v>489</v>
      </c>
      <c r="E500" s="129"/>
      <c r="F500" s="130"/>
      <c r="G500" s="131"/>
    </row>
  </sheetData>
  <sheetProtection/>
  <mergeCells count="1">
    <mergeCell ref="E2:G8"/>
  </mergeCells>
  <conditionalFormatting sqref="A12:G500">
    <cfRule type="expression" priority="1" dxfId="3" stopIfTrue="1">
      <formula>$A12&lt;$D$1</formula>
    </cfRule>
  </conditionalFormatting>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theme="3"/>
  </sheetPr>
  <dimension ref="B2:M212"/>
  <sheetViews>
    <sheetView zoomScalePageLayoutView="0" workbookViewId="0" topLeftCell="A1">
      <selection activeCell="J95" sqref="J95"/>
    </sheetView>
  </sheetViews>
  <sheetFormatPr defaultColWidth="11.421875" defaultRowHeight="15"/>
  <cols>
    <col min="1" max="1" width="10.00390625" style="500" customWidth="1"/>
    <col min="2" max="2" width="3.00390625" style="500" customWidth="1"/>
    <col min="3" max="3" width="4.57421875" style="500" customWidth="1"/>
    <col min="4" max="4" width="28.7109375" style="500" customWidth="1"/>
    <col min="5" max="5" width="16.8515625" style="500" customWidth="1"/>
    <col min="6" max="6" width="16.140625" style="500" customWidth="1"/>
    <col min="7" max="7" width="14.421875" style="500" customWidth="1"/>
    <col min="8" max="8" width="5.421875" style="500" customWidth="1"/>
    <col min="9" max="16384" width="11.421875" style="500" customWidth="1"/>
  </cols>
  <sheetData>
    <row r="1" ht="12.75"/>
    <row r="2" spans="2:8" ht="20.25" customHeight="1">
      <c r="B2" s="610" t="s">
        <v>1831</v>
      </c>
      <c r="C2" s="611"/>
      <c r="D2" s="611"/>
      <c r="E2" s="611"/>
      <c r="F2" s="611"/>
      <c r="G2" s="611"/>
      <c r="H2" s="611"/>
    </row>
    <row r="3" ht="12.75"/>
    <row r="4" spans="4:7" ht="12.75">
      <c r="D4" s="503" t="s">
        <v>1832</v>
      </c>
      <c r="E4" s="504"/>
      <c r="F4" s="504"/>
      <c r="G4" s="505">
        <v>43215</v>
      </c>
    </row>
    <row r="5" spans="4:7" ht="12.75">
      <c r="D5" s="506"/>
      <c r="E5" s="507"/>
      <c r="F5" s="507"/>
      <c r="G5" s="508"/>
    </row>
    <row r="6" spans="4:7" ht="12.75">
      <c r="D6" s="506"/>
      <c r="E6" s="507"/>
      <c r="F6" s="507"/>
      <c r="G6" s="508"/>
    </row>
    <row r="7" spans="3:7" ht="12.75">
      <c r="C7" s="501"/>
      <c r="D7" s="506"/>
      <c r="E7" s="507"/>
      <c r="F7" s="507"/>
      <c r="G7" s="508"/>
    </row>
    <row r="8" spans="4:7" ht="12.75">
      <c r="D8" s="506"/>
      <c r="E8" s="507"/>
      <c r="F8" s="507"/>
      <c r="G8" s="508"/>
    </row>
    <row r="9" spans="4:7" ht="12.75">
      <c r="D9" s="506"/>
      <c r="E9" s="507"/>
      <c r="F9" s="507"/>
      <c r="G9" s="508"/>
    </row>
    <row r="10" spans="4:7" ht="12.75">
      <c r="D10" s="506"/>
      <c r="E10" s="507"/>
      <c r="F10" s="507"/>
      <c r="G10" s="508"/>
    </row>
    <row r="11" spans="4:7" ht="12.75">
      <c r="D11" s="506"/>
      <c r="E11" s="507"/>
      <c r="F11" s="507"/>
      <c r="G11" s="508"/>
    </row>
    <row r="12" spans="4:7" ht="12.75">
      <c r="D12" s="506"/>
      <c r="E12" s="507"/>
      <c r="F12" s="507"/>
      <c r="G12" s="508"/>
    </row>
    <row r="13" spans="4:7" ht="13.5" thickBot="1">
      <c r="D13" s="506"/>
      <c r="E13" s="507"/>
      <c r="F13" s="507"/>
      <c r="G13" s="508"/>
    </row>
    <row r="14" spans="3:7" ht="13.5" thickBot="1">
      <c r="C14" s="509" t="s">
        <v>1833</v>
      </c>
      <c r="D14" s="503" t="s">
        <v>1834</v>
      </c>
      <c r="E14" s="504"/>
      <c r="F14" s="504"/>
      <c r="G14" s="510">
        <f>G15/G16</f>
        <v>1.1565173263423996</v>
      </c>
    </row>
    <row r="15" spans="4:7" ht="12.75">
      <c r="D15" s="503" t="s">
        <v>1835</v>
      </c>
      <c r="E15" s="504"/>
      <c r="F15" s="504"/>
      <c r="G15" s="511">
        <f>G20+G26+G28-(G30+G32)</f>
        <v>25445694214.185474</v>
      </c>
    </row>
    <row r="16" spans="4:13" ht="12.75">
      <c r="D16" s="503" t="s">
        <v>1836</v>
      </c>
      <c r="E16" s="504"/>
      <c r="F16" s="504"/>
      <c r="G16" s="511">
        <f>F101</f>
        <v>22002000000</v>
      </c>
      <c r="I16" s="502"/>
      <c r="J16" s="502"/>
      <c r="K16" s="502"/>
      <c r="L16" s="502"/>
      <c r="M16" s="502"/>
    </row>
    <row r="17" spans="4:13" ht="19.5" customHeight="1">
      <c r="D17" s="512" t="s">
        <v>1837</v>
      </c>
      <c r="E17" s="513"/>
      <c r="F17" s="513"/>
      <c r="G17" s="514" t="str">
        <f>IF(G14&gt;1,"PASS","FAIL")</f>
        <v>PASS</v>
      </c>
      <c r="I17" s="502"/>
      <c r="J17" s="502"/>
      <c r="K17" s="502"/>
      <c r="L17" s="502"/>
      <c r="M17" s="502"/>
    </row>
    <row r="18" spans="4:13" ht="12.75">
      <c r="D18" s="506"/>
      <c r="E18" s="507"/>
      <c r="F18" s="507"/>
      <c r="G18" s="508"/>
      <c r="I18" s="502"/>
      <c r="J18" s="502"/>
      <c r="K18" s="502"/>
      <c r="L18" s="502"/>
      <c r="M18" s="502"/>
    </row>
    <row r="19" spans="4:13" ht="13.5" thickBot="1">
      <c r="D19" s="506"/>
      <c r="E19" s="507"/>
      <c r="F19" s="507"/>
      <c r="G19" s="508"/>
      <c r="I19" s="502"/>
      <c r="J19" s="502"/>
      <c r="K19" s="502"/>
      <c r="L19" s="502"/>
      <c r="M19" s="502"/>
    </row>
    <row r="20" spans="3:13" ht="13.5" thickBot="1">
      <c r="C20" s="509" t="s">
        <v>1838</v>
      </c>
      <c r="D20" s="503" t="s">
        <v>1839</v>
      </c>
      <c r="E20" s="504"/>
      <c r="F20" s="504"/>
      <c r="G20" s="515">
        <f>MIN(G21,G22)</f>
        <v>26763397612.5873</v>
      </c>
      <c r="I20" s="502"/>
      <c r="J20" s="502"/>
      <c r="K20" s="502"/>
      <c r="L20" s="502"/>
      <c r="M20" s="502"/>
    </row>
    <row r="21" spans="3:13" ht="13.5" thickBot="1">
      <c r="C21" s="516" t="s">
        <v>1840</v>
      </c>
      <c r="D21" s="503" t="s">
        <v>1841</v>
      </c>
      <c r="E21" s="517"/>
      <c r="F21" s="517"/>
      <c r="G21" s="511">
        <v>29250279366.59</v>
      </c>
      <c r="I21" s="502"/>
      <c r="J21" s="502"/>
      <c r="K21" s="502"/>
      <c r="L21" s="502"/>
      <c r="M21" s="502"/>
    </row>
    <row r="22" spans="3:13" ht="13.5" thickBot="1">
      <c r="C22" s="516" t="s">
        <v>1842</v>
      </c>
      <c r="D22" s="503" t="s">
        <v>1843</v>
      </c>
      <c r="E22" s="517"/>
      <c r="F22" s="517"/>
      <c r="G22" s="511">
        <f>+G23*G24</f>
        <v>26763397612.5873</v>
      </c>
      <c r="I22" s="502"/>
      <c r="J22" s="502"/>
      <c r="K22" s="502"/>
      <c r="L22" s="502"/>
      <c r="M22" s="502"/>
    </row>
    <row r="23" spans="4:13" ht="12.75">
      <c r="D23" s="503" t="s">
        <v>1844</v>
      </c>
      <c r="E23" s="517"/>
      <c r="F23" s="517"/>
      <c r="G23" s="511">
        <v>30071233272.57</v>
      </c>
      <c r="I23" s="502"/>
      <c r="J23" s="502"/>
      <c r="K23" s="502"/>
      <c r="L23" s="502"/>
      <c r="M23" s="502"/>
    </row>
    <row r="24" spans="4:13" ht="12.75">
      <c r="D24" s="503" t="s">
        <v>1845</v>
      </c>
      <c r="E24" s="517"/>
      <c r="F24" s="517"/>
      <c r="G24" s="518">
        <v>0.89</v>
      </c>
      <c r="I24" s="502"/>
      <c r="J24" s="502"/>
      <c r="K24" s="502"/>
      <c r="L24" s="502"/>
      <c r="M24" s="502"/>
    </row>
    <row r="25" spans="4:13" ht="13.5" thickBot="1">
      <c r="D25" s="519"/>
      <c r="E25" s="504"/>
      <c r="F25" s="504"/>
      <c r="G25" s="520"/>
      <c r="I25" s="502"/>
      <c r="J25" s="502"/>
      <c r="K25" s="502"/>
      <c r="L25" s="502"/>
      <c r="M25" s="502"/>
    </row>
    <row r="26" spans="3:13" ht="15" thickBot="1">
      <c r="C26" s="509" t="s">
        <v>1846</v>
      </c>
      <c r="D26" s="521" t="s">
        <v>1847</v>
      </c>
      <c r="E26" s="504"/>
      <c r="F26" s="504"/>
      <c r="G26" s="511">
        <v>0</v>
      </c>
      <c r="I26" s="502"/>
      <c r="J26" s="502"/>
      <c r="K26" s="502"/>
      <c r="L26" s="502"/>
      <c r="M26" s="502"/>
    </row>
    <row r="27" spans="4:13" ht="13.5" thickBot="1">
      <c r="D27" s="519"/>
      <c r="E27" s="504"/>
      <c r="F27" s="504"/>
      <c r="G27" s="520"/>
      <c r="I27" s="502"/>
      <c r="J27" s="502"/>
      <c r="K27" s="502"/>
      <c r="L27" s="502"/>
      <c r="M27" s="502"/>
    </row>
    <row r="28" spans="3:13" ht="15" thickBot="1">
      <c r="C28" s="509" t="s">
        <v>1848</v>
      </c>
      <c r="D28" s="503" t="s">
        <v>1849</v>
      </c>
      <c r="E28" s="517"/>
      <c r="F28" s="517"/>
      <c r="G28" s="511">
        <v>0</v>
      </c>
      <c r="I28" s="502"/>
      <c r="J28" s="502"/>
      <c r="K28" s="502"/>
      <c r="L28" s="502"/>
      <c r="M28" s="502"/>
    </row>
    <row r="29" spans="4:7" ht="13.5" thickBot="1">
      <c r="D29" s="519"/>
      <c r="E29" s="504"/>
      <c r="F29" s="504"/>
      <c r="G29" s="520"/>
    </row>
    <row r="30" spans="3:7" ht="13.5" thickBot="1">
      <c r="C30" s="509" t="s">
        <v>1850</v>
      </c>
      <c r="D30" s="503" t="s">
        <v>1851</v>
      </c>
      <c r="E30" s="504"/>
      <c r="F30" s="504"/>
      <c r="G30" s="511">
        <v>0</v>
      </c>
    </row>
    <row r="31" spans="4:7" ht="13.5" thickBot="1">
      <c r="D31" s="519"/>
      <c r="E31" s="504"/>
      <c r="F31" s="504"/>
      <c r="G31" s="520"/>
    </row>
    <row r="32" spans="3:7" ht="14.25" customHeight="1" thickBot="1">
      <c r="C32" s="509" t="s">
        <v>1852</v>
      </c>
      <c r="D32" s="612" t="s">
        <v>1853</v>
      </c>
      <c r="E32" s="613"/>
      <c r="F32" s="613"/>
      <c r="G32" s="559">
        <f>G33*G34*G35</f>
        <v>1317703398.4018261</v>
      </c>
    </row>
    <row r="33" spans="4:7" ht="12.75">
      <c r="D33" s="503" t="s">
        <v>1854</v>
      </c>
      <c r="E33" s="517"/>
      <c r="F33" s="517"/>
      <c r="G33" s="556">
        <f>(SUMPRODUCT(G41:G90,E41:E90)+E97*F97)/(SUM(E41:E90)+E97)</f>
        <v>5.989016445785957</v>
      </c>
    </row>
    <row r="34" spans="4:7" ht="12.75">
      <c r="D34" s="503" t="s">
        <v>1855</v>
      </c>
      <c r="E34" s="517"/>
      <c r="F34" s="517"/>
      <c r="G34" s="511">
        <f>F101</f>
        <v>22002000000</v>
      </c>
    </row>
    <row r="35" spans="4:7" ht="12.75">
      <c r="D35" s="503" t="s">
        <v>1856</v>
      </c>
      <c r="E35" s="517"/>
      <c r="F35" s="517"/>
      <c r="G35" s="518">
        <v>0.01</v>
      </c>
    </row>
    <row r="36" ht="12.75"/>
    <row r="37" ht="12.75"/>
    <row r="38" spans="4:7" ht="12.75">
      <c r="D38" s="533" t="s">
        <v>1857</v>
      </c>
      <c r="E38" s="534"/>
      <c r="F38" s="534"/>
      <c r="G38" s="535"/>
    </row>
    <row r="39" ht="12.75"/>
    <row r="40" spans="4:7" ht="38.25">
      <c r="D40" s="522" t="s">
        <v>1858</v>
      </c>
      <c r="E40" s="522" t="s">
        <v>1859</v>
      </c>
      <c r="F40" s="522" t="s">
        <v>1860</v>
      </c>
      <c r="G40" s="522" t="s">
        <v>1861</v>
      </c>
    </row>
    <row r="41" spans="4:7" ht="12.75">
      <c r="D41" s="523">
        <v>2</v>
      </c>
      <c r="E41" s="557">
        <v>2100000000</v>
      </c>
      <c r="F41" s="525">
        <v>44452</v>
      </c>
      <c r="G41" s="526">
        <f aca="true" t="shared" si="0" ref="G41:G90">IF(F41&lt;&gt;"",YEAR(F41)-YEAR($G$4)+(MONTH(F41)-MONTH($G$4))/12+(DAY(F41)-DAY($G$4))/365,"")</f>
        <v>3.3837899543378995</v>
      </c>
    </row>
    <row r="42" spans="4:7" ht="12.75">
      <c r="D42" s="523">
        <v>7</v>
      </c>
      <c r="E42" s="557">
        <v>500000000</v>
      </c>
      <c r="F42" s="525">
        <v>45315</v>
      </c>
      <c r="G42" s="526">
        <f t="shared" si="0"/>
        <v>5.747260273972603</v>
      </c>
    </row>
    <row r="43" spans="4:7" ht="12.75">
      <c r="D43" s="523">
        <v>6</v>
      </c>
      <c r="E43" s="557">
        <v>1450000000</v>
      </c>
      <c r="F43" s="525">
        <v>44643</v>
      </c>
      <c r="G43" s="526">
        <f t="shared" si="0"/>
        <v>3.911187214611872</v>
      </c>
    </row>
    <row r="44" spans="4:7" ht="12.75">
      <c r="D44" s="523">
        <v>5</v>
      </c>
      <c r="E44" s="557">
        <v>950000000</v>
      </c>
      <c r="F44" s="525">
        <v>43516</v>
      </c>
      <c r="G44" s="526">
        <f t="shared" si="0"/>
        <v>0.8196347031963471</v>
      </c>
    </row>
    <row r="45" spans="4:7" ht="12.75">
      <c r="D45" s="523">
        <v>23</v>
      </c>
      <c r="E45" s="557">
        <v>1000000000</v>
      </c>
      <c r="F45" s="525">
        <v>43798</v>
      </c>
      <c r="G45" s="526">
        <f t="shared" si="0"/>
        <v>1.5942922374429225</v>
      </c>
    </row>
    <row r="46" spans="4:7" ht="12.75">
      <c r="D46" s="523">
        <v>43</v>
      </c>
      <c r="E46" s="557">
        <v>1445000000</v>
      </c>
      <c r="F46" s="525">
        <v>44091</v>
      </c>
      <c r="G46" s="526">
        <f t="shared" si="0"/>
        <v>2.3947488584474885</v>
      </c>
    </row>
    <row r="47" spans="4:7" ht="12.75">
      <c r="D47" s="523">
        <v>48</v>
      </c>
      <c r="E47" s="557">
        <v>1150000000</v>
      </c>
      <c r="F47" s="525">
        <v>45259</v>
      </c>
      <c r="G47" s="526">
        <f t="shared" si="0"/>
        <v>5.5942922374429225</v>
      </c>
    </row>
    <row r="48" spans="4:7" ht="12.75">
      <c r="D48" s="523">
        <v>57</v>
      </c>
      <c r="E48" s="557">
        <v>1900000000</v>
      </c>
      <c r="F48" s="525">
        <v>43860</v>
      </c>
      <c r="G48" s="526">
        <f t="shared" si="0"/>
        <v>1.7636986301369864</v>
      </c>
    </row>
    <row r="49" spans="4:7" ht="12.75">
      <c r="D49" s="523">
        <v>67</v>
      </c>
      <c r="E49" s="557">
        <v>1150000000</v>
      </c>
      <c r="F49" s="525">
        <v>45470</v>
      </c>
      <c r="G49" s="526">
        <f t="shared" si="0"/>
        <v>6.172146118721462</v>
      </c>
    </row>
    <row r="50" spans="4:7" ht="12.75">
      <c r="D50" s="523">
        <v>74</v>
      </c>
      <c r="E50" s="557">
        <v>800000000</v>
      </c>
      <c r="F50" s="525">
        <v>45712</v>
      </c>
      <c r="G50" s="526">
        <f t="shared" si="0"/>
        <v>6.830593607305936</v>
      </c>
    </row>
    <row r="51" spans="4:7" ht="12.75">
      <c r="D51" s="523">
        <v>76</v>
      </c>
      <c r="E51" s="557">
        <v>800000000</v>
      </c>
      <c r="F51" s="525">
        <v>44845</v>
      </c>
      <c r="G51" s="526">
        <f t="shared" si="0"/>
        <v>4.461643835616439</v>
      </c>
    </row>
    <row r="52" spans="4:7" ht="12.75">
      <c r="D52" s="523">
        <v>80</v>
      </c>
      <c r="E52" s="557">
        <v>500000000</v>
      </c>
      <c r="F52" s="525">
        <v>44040</v>
      </c>
      <c r="G52" s="526">
        <f t="shared" si="0"/>
        <v>2.2582191780821916</v>
      </c>
    </row>
    <row r="53" spans="4:7" ht="12.75">
      <c r="D53" s="523">
        <v>84</v>
      </c>
      <c r="E53" s="557">
        <v>1000000000</v>
      </c>
      <c r="F53" s="525">
        <v>44967</v>
      </c>
      <c r="G53" s="526">
        <f t="shared" si="0"/>
        <v>4.792237442922374</v>
      </c>
    </row>
    <row r="54" spans="4:7" ht="12.75">
      <c r="D54" s="523">
        <v>98</v>
      </c>
      <c r="E54" s="557">
        <v>1000000000</v>
      </c>
      <c r="F54" s="525">
        <v>45343</v>
      </c>
      <c r="G54" s="526">
        <f t="shared" si="0"/>
        <v>5.822374429223744</v>
      </c>
    </row>
    <row r="55" spans="4:7" ht="12.75" customHeight="1">
      <c r="D55" s="523">
        <v>102</v>
      </c>
      <c r="E55" s="557">
        <v>1000000000</v>
      </c>
      <c r="F55" s="525">
        <v>47277</v>
      </c>
      <c r="G55" s="526">
        <f t="shared" si="0"/>
        <v>11.120091324200912</v>
      </c>
    </row>
    <row r="56" spans="4:7" ht="12.75">
      <c r="D56" s="523">
        <v>107</v>
      </c>
      <c r="E56" s="557">
        <v>1000000000</v>
      </c>
      <c r="F56" s="525">
        <v>46856</v>
      </c>
      <c r="G56" s="526">
        <f t="shared" si="0"/>
        <v>9.967123287671233</v>
      </c>
    </row>
    <row r="57" spans="4:7" ht="12.75" customHeight="1">
      <c r="D57" s="523">
        <v>111</v>
      </c>
      <c r="E57" s="557">
        <v>1000000000</v>
      </c>
      <c r="F57" s="525">
        <v>45902</v>
      </c>
      <c r="G57" s="526">
        <f t="shared" si="0"/>
        <v>7.35365296803653</v>
      </c>
    </row>
    <row r="58" spans="4:7" ht="12.75" customHeight="1">
      <c r="D58" s="523"/>
      <c r="E58" s="557"/>
      <c r="F58" s="525"/>
      <c r="G58" s="526">
        <f t="shared" si="0"/>
      </c>
    </row>
    <row r="59" spans="4:7" ht="12.75" customHeight="1">
      <c r="D59" s="523"/>
      <c r="E59" s="557"/>
      <c r="F59" s="525"/>
      <c r="G59" s="526">
        <f t="shared" si="0"/>
      </c>
    </row>
    <row r="60" spans="4:7" ht="12.75" customHeight="1">
      <c r="D60" s="523"/>
      <c r="E60" s="557"/>
      <c r="F60" s="525"/>
      <c r="G60" s="526">
        <f t="shared" si="0"/>
      </c>
    </row>
    <row r="61" spans="4:7" ht="12.75" customHeight="1">
      <c r="D61" s="523"/>
      <c r="E61" s="557"/>
      <c r="F61" s="525"/>
      <c r="G61" s="526">
        <f t="shared" si="0"/>
      </c>
    </row>
    <row r="62" spans="4:7" ht="12.75" customHeight="1">
      <c r="D62" s="523"/>
      <c r="E62" s="557"/>
      <c r="F62" s="525"/>
      <c r="G62" s="526">
        <f t="shared" si="0"/>
      </c>
    </row>
    <row r="63" spans="4:7" ht="12.75" customHeight="1">
      <c r="D63" s="523"/>
      <c r="E63" s="557"/>
      <c r="F63" s="525"/>
      <c r="G63" s="526">
        <f t="shared" si="0"/>
      </c>
    </row>
    <row r="64" spans="4:7" ht="12.75" customHeight="1">
      <c r="D64" s="523"/>
      <c r="E64" s="557"/>
      <c r="F64" s="525"/>
      <c r="G64" s="526">
        <f t="shared" si="0"/>
      </c>
    </row>
    <row r="65" spans="4:7" ht="12.75" customHeight="1">
      <c r="D65" s="523"/>
      <c r="E65" s="557"/>
      <c r="F65" s="525"/>
      <c r="G65" s="526">
        <f t="shared" si="0"/>
      </c>
    </row>
    <row r="66" spans="4:7" ht="12.75" customHeight="1">
      <c r="D66" s="523"/>
      <c r="E66" s="557"/>
      <c r="F66" s="525"/>
      <c r="G66" s="526">
        <f t="shared" si="0"/>
      </c>
    </row>
    <row r="67" spans="4:7" ht="12.75" customHeight="1">
      <c r="D67" s="523"/>
      <c r="E67" s="557"/>
      <c r="F67" s="525"/>
      <c r="G67" s="526">
        <f t="shared" si="0"/>
      </c>
    </row>
    <row r="68" spans="4:7" ht="12.75" customHeight="1">
      <c r="D68" s="523"/>
      <c r="E68" s="557"/>
      <c r="F68" s="525"/>
      <c r="G68" s="526">
        <f t="shared" si="0"/>
      </c>
    </row>
    <row r="69" spans="4:7" ht="12.75" customHeight="1">
      <c r="D69" s="523"/>
      <c r="E69" s="557"/>
      <c r="F69" s="525"/>
      <c r="G69" s="526">
        <f t="shared" si="0"/>
      </c>
    </row>
    <row r="70" spans="4:7" ht="12.75" customHeight="1">
      <c r="D70" s="523"/>
      <c r="E70" s="557"/>
      <c r="F70" s="525"/>
      <c r="G70" s="526">
        <f t="shared" si="0"/>
      </c>
    </row>
    <row r="71" spans="4:7" ht="12.75" customHeight="1">
      <c r="D71" s="523"/>
      <c r="E71" s="557"/>
      <c r="F71" s="525"/>
      <c r="G71" s="526">
        <f t="shared" si="0"/>
      </c>
    </row>
    <row r="72" spans="4:7" ht="12.75" customHeight="1">
      <c r="D72" s="523"/>
      <c r="E72" s="557"/>
      <c r="F72" s="525"/>
      <c r="G72" s="526">
        <f t="shared" si="0"/>
      </c>
    </row>
    <row r="73" spans="4:7" ht="12.75" customHeight="1">
      <c r="D73" s="523"/>
      <c r="E73" s="557"/>
      <c r="F73" s="525"/>
      <c r="G73" s="526">
        <f t="shared" si="0"/>
      </c>
    </row>
    <row r="74" spans="4:7" ht="12.75" customHeight="1">
      <c r="D74" s="523"/>
      <c r="E74" s="557"/>
      <c r="F74" s="525"/>
      <c r="G74" s="526">
        <f t="shared" si="0"/>
      </c>
    </row>
    <row r="75" spans="4:7" ht="12.75" customHeight="1">
      <c r="D75" s="523"/>
      <c r="E75" s="557"/>
      <c r="F75" s="525"/>
      <c r="G75" s="526">
        <f t="shared" si="0"/>
      </c>
    </row>
    <row r="76" spans="4:7" ht="12.75" customHeight="1">
      <c r="D76" s="523"/>
      <c r="E76" s="557"/>
      <c r="F76" s="525"/>
      <c r="G76" s="526">
        <f t="shared" si="0"/>
      </c>
    </row>
    <row r="77" spans="4:7" ht="12.75" customHeight="1">
      <c r="D77" s="523"/>
      <c r="E77" s="557"/>
      <c r="F77" s="525"/>
      <c r="G77" s="526">
        <f t="shared" si="0"/>
      </c>
    </row>
    <row r="78" spans="4:7" ht="12.75" customHeight="1">
      <c r="D78" s="523"/>
      <c r="E78" s="557"/>
      <c r="F78" s="525"/>
      <c r="G78" s="526">
        <f t="shared" si="0"/>
      </c>
    </row>
    <row r="79" spans="4:7" ht="12.75" customHeight="1">
      <c r="D79" s="523"/>
      <c r="E79" s="557"/>
      <c r="F79" s="525"/>
      <c r="G79" s="526">
        <f t="shared" si="0"/>
      </c>
    </row>
    <row r="80" spans="4:7" ht="12.75" customHeight="1">
      <c r="D80" s="523"/>
      <c r="E80" s="557"/>
      <c r="F80" s="525"/>
      <c r="G80" s="526">
        <f t="shared" si="0"/>
      </c>
    </row>
    <row r="81" spans="4:7" ht="12.75" customHeight="1">
      <c r="D81" s="523"/>
      <c r="E81" s="557"/>
      <c r="F81" s="525"/>
      <c r="G81" s="526">
        <f t="shared" si="0"/>
      </c>
    </row>
    <row r="82" spans="4:7" ht="12.75" customHeight="1">
      <c r="D82" s="523"/>
      <c r="E82" s="557"/>
      <c r="F82" s="525"/>
      <c r="G82" s="526">
        <f t="shared" si="0"/>
      </c>
    </row>
    <row r="83" spans="4:7" ht="12.75" customHeight="1">
      <c r="D83" s="523"/>
      <c r="E83" s="557"/>
      <c r="F83" s="525"/>
      <c r="G83" s="526">
        <f t="shared" si="0"/>
      </c>
    </row>
    <row r="84" spans="4:7" ht="12.75" customHeight="1">
      <c r="D84" s="523"/>
      <c r="E84" s="557"/>
      <c r="F84" s="525"/>
      <c r="G84" s="526">
        <f t="shared" si="0"/>
      </c>
    </row>
    <row r="85" spans="4:7" ht="12.75" customHeight="1">
      <c r="D85" s="523"/>
      <c r="E85" s="557"/>
      <c r="F85" s="525"/>
      <c r="G85" s="526">
        <f t="shared" si="0"/>
      </c>
    </row>
    <row r="86" spans="4:7" ht="12.75" customHeight="1">
      <c r="D86" s="523"/>
      <c r="E86" s="557"/>
      <c r="F86" s="525"/>
      <c r="G86" s="526">
        <f t="shared" si="0"/>
      </c>
    </row>
    <row r="87" spans="4:7" ht="12.75" customHeight="1">
      <c r="D87" s="523"/>
      <c r="E87" s="557"/>
      <c r="F87" s="525"/>
      <c r="G87" s="526">
        <f t="shared" si="0"/>
      </c>
    </row>
    <row r="88" spans="4:7" ht="12.75" customHeight="1">
      <c r="D88" s="523"/>
      <c r="E88" s="557"/>
      <c r="F88" s="525"/>
      <c r="G88" s="526">
        <f t="shared" si="0"/>
      </c>
    </row>
    <row r="89" spans="4:7" ht="12.75" customHeight="1">
      <c r="D89" s="523"/>
      <c r="E89" s="557"/>
      <c r="F89" s="525"/>
      <c r="G89" s="526">
        <f t="shared" si="0"/>
      </c>
    </row>
    <row r="90" spans="4:7" ht="12.75" customHeight="1">
      <c r="D90" s="523"/>
      <c r="E90" s="557"/>
      <c r="F90" s="525"/>
      <c r="G90" s="526">
        <f t="shared" si="0"/>
      </c>
    </row>
    <row r="91" spans="4:7" ht="12.75" customHeight="1">
      <c r="D91" s="528"/>
      <c r="E91" s="558">
        <f>SUM(E41:E90)</f>
        <v>18745000000</v>
      </c>
      <c r="F91" s="529"/>
      <c r="G91" s="530"/>
    </row>
    <row r="92" spans="4:7" ht="12.75">
      <c r="D92" s="528"/>
      <c r="E92" s="536"/>
      <c r="F92" s="529"/>
      <c r="G92" s="530"/>
    </row>
    <row r="93" spans="4:7" ht="12.75">
      <c r="D93" s="528"/>
      <c r="E93" s="536"/>
      <c r="F93" s="529"/>
      <c r="G93" s="530"/>
    </row>
    <row r="94" spans="4:7" ht="12.75">
      <c r="D94" s="533" t="s">
        <v>1862</v>
      </c>
      <c r="E94" s="531"/>
      <c r="F94" s="531"/>
      <c r="G94" s="532"/>
    </row>
    <row r="95" spans="4:7" ht="12.75">
      <c r="D95" s="537"/>
      <c r="E95" s="538"/>
      <c r="F95" s="538"/>
      <c r="G95" s="539"/>
    </row>
    <row r="96" spans="4:7" ht="31.5" customHeight="1">
      <c r="D96" s="537"/>
      <c r="E96" s="551" t="s">
        <v>1859</v>
      </c>
      <c r="F96" s="551" t="s">
        <v>1863</v>
      </c>
      <c r="G96" s="539"/>
    </row>
    <row r="97" spans="4:7" ht="12.75">
      <c r="D97" s="540"/>
      <c r="E97" s="552">
        <f>SUM(E106:E205)</f>
        <v>3257000000</v>
      </c>
      <c r="F97" s="553">
        <f>SUMPRODUCT(E106:E205,G106:G205)/E97</f>
        <v>13.566276183506405</v>
      </c>
      <c r="G97" s="540"/>
    </row>
    <row r="98" spans="4:7" ht="12.75">
      <c r="D98" s="541"/>
      <c r="E98" s="542"/>
      <c r="F98" s="542"/>
      <c r="G98" s="543"/>
    </row>
    <row r="99" spans="4:7" ht="12.75">
      <c r="D99" s="544"/>
      <c r="E99" s="544"/>
      <c r="F99" s="544"/>
      <c r="G99" s="544"/>
    </row>
    <row r="100" spans="4:7" ht="12.75">
      <c r="D100" s="545"/>
      <c r="E100" s="546"/>
      <c r="F100" s="546"/>
      <c r="G100" s="547"/>
    </row>
    <row r="101" spans="4:7" ht="12.75">
      <c r="D101" s="554" t="s">
        <v>1864</v>
      </c>
      <c r="E101" s="544"/>
      <c r="F101" s="555">
        <f>E97+E91</f>
        <v>22002000000</v>
      </c>
      <c r="G101" s="540"/>
    </row>
    <row r="102" spans="4:7" ht="12.75">
      <c r="D102" s="548"/>
      <c r="E102" s="549"/>
      <c r="F102" s="549"/>
      <c r="G102" s="550"/>
    </row>
    <row r="103" spans="4:7" ht="12.75">
      <c r="D103" s="528"/>
      <c r="E103" s="536"/>
      <c r="F103" s="529"/>
      <c r="G103" s="530"/>
    </row>
    <row r="104" spans="4:7" ht="12.75">
      <c r="D104" s="528"/>
      <c r="E104" s="536"/>
      <c r="F104" s="529"/>
      <c r="G104" s="530"/>
    </row>
    <row r="105" spans="4:7" ht="25.5" customHeight="1" hidden="1">
      <c r="D105" s="522" t="s">
        <v>1858</v>
      </c>
      <c r="E105" s="522" t="s">
        <v>1859</v>
      </c>
      <c r="F105" s="522" t="s">
        <v>1860</v>
      </c>
      <c r="G105" s="522" t="s">
        <v>1861</v>
      </c>
    </row>
    <row r="106" spans="4:7" ht="12.75" customHeight="1" hidden="1">
      <c r="D106" s="523">
        <v>3</v>
      </c>
      <c r="E106" s="524">
        <v>15000000</v>
      </c>
      <c r="F106" s="525">
        <v>44553</v>
      </c>
      <c r="G106" s="526">
        <f aca="true" t="shared" si="1" ref="G106:G169">IF(F106&lt;&gt;"",YEAR(F106)-YEAR($G$4)+(MONTH(F106)-MONTH($G$4))/12+(DAY(F106)-DAY($G$4))/365,"")</f>
        <v>3.661187214611872</v>
      </c>
    </row>
    <row r="107" spans="4:7" ht="12.75" customHeight="1" hidden="1">
      <c r="D107" s="523">
        <v>4</v>
      </c>
      <c r="E107" s="524">
        <v>12500000</v>
      </c>
      <c r="F107" s="525">
        <v>44559</v>
      </c>
      <c r="G107" s="526">
        <f t="shared" si="1"/>
        <v>3.6776255707762555</v>
      </c>
    </row>
    <row r="108" spans="4:7" ht="12.75" customHeight="1" hidden="1">
      <c r="D108" s="523">
        <v>13</v>
      </c>
      <c r="E108" s="524">
        <v>40000000</v>
      </c>
      <c r="F108" s="525">
        <v>45450</v>
      </c>
      <c r="G108" s="526">
        <f t="shared" si="1"/>
        <v>6.117351598173516</v>
      </c>
    </row>
    <row r="109" spans="4:7" ht="12.75" customHeight="1" hidden="1">
      <c r="D109" s="523">
        <v>14</v>
      </c>
      <c r="E109" s="524">
        <v>34000000</v>
      </c>
      <c r="F109" s="525">
        <v>44732</v>
      </c>
      <c r="G109" s="526">
        <f t="shared" si="1"/>
        <v>4.152968036529681</v>
      </c>
    </row>
    <row r="110" spans="4:7" ht="12.75" customHeight="1" hidden="1">
      <c r="D110" s="523">
        <v>15</v>
      </c>
      <c r="E110" s="524">
        <v>40000000</v>
      </c>
      <c r="F110" s="525">
        <v>44734</v>
      </c>
      <c r="G110" s="526">
        <f t="shared" si="1"/>
        <v>4.158447488584475</v>
      </c>
    </row>
    <row r="111" spans="4:7" ht="12.75" customHeight="1" hidden="1">
      <c r="D111" s="523">
        <v>16</v>
      </c>
      <c r="E111" s="524">
        <v>10000000</v>
      </c>
      <c r="F111" s="525">
        <v>44753</v>
      </c>
      <c r="G111" s="526">
        <f t="shared" si="1"/>
        <v>4.211643835616439</v>
      </c>
    </row>
    <row r="112" spans="4:7" ht="12.75" customHeight="1" hidden="1">
      <c r="D112" s="523">
        <v>17</v>
      </c>
      <c r="E112" s="524">
        <v>25000000</v>
      </c>
      <c r="F112" s="525">
        <v>43666</v>
      </c>
      <c r="G112" s="526">
        <f t="shared" si="1"/>
        <v>1.2363013698630136</v>
      </c>
    </row>
    <row r="113" spans="4:7" ht="12.75" customHeight="1" hidden="1">
      <c r="D113" s="523">
        <v>20</v>
      </c>
      <c r="E113" s="524">
        <v>40000000</v>
      </c>
      <c r="F113" s="525">
        <v>45499</v>
      </c>
      <c r="G113" s="526">
        <f t="shared" si="1"/>
        <v>6.252739726027397</v>
      </c>
    </row>
    <row r="114" spans="4:7" ht="12.75" customHeight="1" hidden="1">
      <c r="D114" s="523">
        <v>24</v>
      </c>
      <c r="E114" s="524">
        <v>65000000</v>
      </c>
      <c r="F114" s="525">
        <v>45636</v>
      </c>
      <c r="G114" s="526">
        <f t="shared" si="1"/>
        <v>6.625570776255708</v>
      </c>
    </row>
    <row r="115" spans="4:7" ht="12.75" customHeight="1" hidden="1">
      <c r="D115" s="523">
        <v>25</v>
      </c>
      <c r="E115" s="524">
        <v>15000000</v>
      </c>
      <c r="F115" s="525">
        <v>44922</v>
      </c>
      <c r="G115" s="526">
        <f t="shared" si="1"/>
        <v>4.672146118721462</v>
      </c>
    </row>
    <row r="116" spans="4:7" ht="12.75" customHeight="1" hidden="1">
      <c r="D116" s="523">
        <v>27</v>
      </c>
      <c r="E116" s="524">
        <v>25000000</v>
      </c>
      <c r="F116" s="525">
        <v>44972</v>
      </c>
      <c r="G116" s="526">
        <f t="shared" si="1"/>
        <v>4.80593607305936</v>
      </c>
    </row>
    <row r="117" spans="4:7" ht="12.75" customHeight="1" hidden="1">
      <c r="D117" s="523">
        <v>28</v>
      </c>
      <c r="E117" s="524">
        <v>25000000</v>
      </c>
      <c r="F117" s="525">
        <v>45706</v>
      </c>
      <c r="G117" s="526">
        <f t="shared" si="1"/>
        <v>6.814155251141552</v>
      </c>
    </row>
    <row r="118" spans="4:7" ht="12.75" customHeight="1" hidden="1">
      <c r="D118" s="523">
        <v>29</v>
      </c>
      <c r="E118" s="524">
        <v>5000000</v>
      </c>
      <c r="F118" s="525">
        <v>44979</v>
      </c>
      <c r="G118" s="526">
        <f t="shared" si="1"/>
        <v>4.825114155251141</v>
      </c>
    </row>
    <row r="119" spans="4:7" ht="12.75" customHeight="1" hidden="1">
      <c r="D119" s="523">
        <v>32</v>
      </c>
      <c r="E119" s="524">
        <v>35000000</v>
      </c>
      <c r="F119" s="525">
        <v>45033</v>
      </c>
      <c r="G119" s="526">
        <f t="shared" si="1"/>
        <v>4.978082191780822</v>
      </c>
    </row>
    <row r="120" spans="4:7" ht="12.75" customHeight="1" hidden="1">
      <c r="D120" s="523">
        <v>34</v>
      </c>
      <c r="E120" s="524">
        <v>30000000</v>
      </c>
      <c r="F120" s="525">
        <v>46895</v>
      </c>
      <c r="G120" s="526">
        <f t="shared" si="1"/>
        <v>10.075114155251143</v>
      </c>
    </row>
    <row r="121" spans="4:7" ht="12.75" customHeight="1" hidden="1">
      <c r="D121" s="523">
        <v>35</v>
      </c>
      <c r="E121" s="524">
        <v>25000000</v>
      </c>
      <c r="F121" s="525">
        <v>46535</v>
      </c>
      <c r="G121" s="526">
        <f t="shared" si="1"/>
        <v>9.091552511415525</v>
      </c>
    </row>
    <row r="122" spans="4:7" ht="12.75" customHeight="1" hidden="1">
      <c r="D122" s="523">
        <v>36</v>
      </c>
      <c r="E122" s="524">
        <v>51000000</v>
      </c>
      <c r="F122" s="525">
        <v>46902</v>
      </c>
      <c r="G122" s="526">
        <f t="shared" si="1"/>
        <v>10.094292237442923</v>
      </c>
    </row>
    <row r="123" spans="4:7" ht="12.75" customHeight="1" hidden="1">
      <c r="D123" s="523">
        <v>37</v>
      </c>
      <c r="E123" s="524">
        <v>25000000</v>
      </c>
      <c r="F123" s="525">
        <v>46916</v>
      </c>
      <c r="G123" s="526">
        <f t="shared" si="1"/>
        <v>10.131050228310501</v>
      </c>
    </row>
    <row r="124" spans="4:7" ht="12.75" customHeight="1" hidden="1">
      <c r="D124" s="523">
        <v>38</v>
      </c>
      <c r="E124" s="524">
        <v>20000000</v>
      </c>
      <c r="F124" s="525">
        <v>46931</v>
      </c>
      <c r="G124" s="526">
        <f t="shared" si="1"/>
        <v>10.17214611872146</v>
      </c>
    </row>
    <row r="125" spans="4:7" ht="12.75" customHeight="1" hidden="1">
      <c r="D125" s="523">
        <v>39</v>
      </c>
      <c r="E125" s="524">
        <v>130000000</v>
      </c>
      <c r="F125" s="525">
        <v>46932</v>
      </c>
      <c r="G125" s="526">
        <f t="shared" si="1"/>
        <v>10.174885844748857</v>
      </c>
    </row>
    <row r="126" spans="4:7" ht="12.75" customHeight="1" hidden="1">
      <c r="D126" s="523">
        <v>40</v>
      </c>
      <c r="E126" s="524">
        <v>10000000</v>
      </c>
      <c r="F126" s="525">
        <v>46994</v>
      </c>
      <c r="G126" s="526">
        <f t="shared" si="1"/>
        <v>10.344292237442923</v>
      </c>
    </row>
    <row r="127" spans="4:7" ht="12.75" customHeight="1" hidden="1">
      <c r="D127" s="523">
        <v>41</v>
      </c>
      <c r="E127" s="524">
        <v>20000000</v>
      </c>
      <c r="F127" s="525">
        <v>46994</v>
      </c>
      <c r="G127" s="526">
        <f t="shared" si="1"/>
        <v>10.344292237442923</v>
      </c>
    </row>
    <row r="128" spans="4:7" ht="12.75" customHeight="1" hidden="1">
      <c r="D128" s="523">
        <v>42</v>
      </c>
      <c r="E128" s="524">
        <v>25000000</v>
      </c>
      <c r="F128" s="525">
        <v>45174</v>
      </c>
      <c r="G128" s="526">
        <f t="shared" si="1"/>
        <v>5.3618721461187215</v>
      </c>
    </row>
    <row r="129" spans="4:7" ht="12.75" customHeight="1" hidden="1">
      <c r="D129" s="523">
        <v>44</v>
      </c>
      <c r="E129" s="524">
        <v>20000000</v>
      </c>
      <c r="F129" s="525">
        <v>47386</v>
      </c>
      <c r="G129" s="526">
        <f t="shared" si="1"/>
        <v>11.416666666666666</v>
      </c>
    </row>
    <row r="130" spans="4:7" ht="12.75" customHeight="1" hidden="1">
      <c r="D130" s="523">
        <v>45</v>
      </c>
      <c r="E130" s="524">
        <v>40000000</v>
      </c>
      <c r="F130" s="525">
        <v>44104</v>
      </c>
      <c r="G130" s="526">
        <f t="shared" si="1"/>
        <v>2.430365296803653</v>
      </c>
    </row>
    <row r="131" spans="4:7" ht="12.75" customHeight="1" hidden="1">
      <c r="D131" s="523">
        <v>46</v>
      </c>
      <c r="E131" s="524">
        <v>30000000</v>
      </c>
      <c r="F131" s="525">
        <v>48880</v>
      </c>
      <c r="G131" s="526">
        <f t="shared" si="1"/>
        <v>15.508219178082191</v>
      </c>
    </row>
    <row r="132" spans="4:7" ht="12.75" customHeight="1" hidden="1">
      <c r="D132" s="523">
        <v>47</v>
      </c>
      <c r="E132" s="524">
        <v>20000000</v>
      </c>
      <c r="F132" s="525">
        <v>48897</v>
      </c>
      <c r="G132" s="526">
        <f t="shared" si="1"/>
        <v>15.553196347031964</v>
      </c>
    </row>
    <row r="133" spans="4:7" ht="12.75" customHeight="1" hidden="1">
      <c r="D133" s="523">
        <v>49</v>
      </c>
      <c r="E133" s="524">
        <v>9000000</v>
      </c>
      <c r="F133" s="525">
        <v>47451</v>
      </c>
      <c r="G133" s="526">
        <f t="shared" si="1"/>
        <v>11.594292237442923</v>
      </c>
    </row>
    <row r="134" spans="4:7" ht="12.75" customHeight="1" hidden="1">
      <c r="D134" s="523">
        <v>50</v>
      </c>
      <c r="E134" s="524">
        <v>10500000</v>
      </c>
      <c r="F134" s="525">
        <v>48912</v>
      </c>
      <c r="G134" s="526">
        <f t="shared" si="1"/>
        <v>15.594292237442923</v>
      </c>
    </row>
    <row r="135" spans="4:7" ht="12.75" customHeight="1" hidden="1">
      <c r="D135" s="523">
        <v>51</v>
      </c>
      <c r="E135" s="524">
        <v>10000000</v>
      </c>
      <c r="F135" s="525">
        <v>49284</v>
      </c>
      <c r="G135" s="526">
        <f t="shared" si="1"/>
        <v>16.61461187214612</v>
      </c>
    </row>
    <row r="136" spans="4:7" ht="12.75" customHeight="1" hidden="1">
      <c r="D136" s="523">
        <v>52</v>
      </c>
      <c r="E136" s="524">
        <v>20000000</v>
      </c>
      <c r="F136" s="525">
        <v>49660</v>
      </c>
      <c r="G136" s="526">
        <f t="shared" si="1"/>
        <v>17.64474885844749</v>
      </c>
    </row>
    <row r="137" spans="4:7" ht="12.75" customHeight="1" hidden="1">
      <c r="D137" s="523">
        <v>53</v>
      </c>
      <c r="E137" s="524">
        <v>8000000</v>
      </c>
      <c r="F137" s="525">
        <v>43454</v>
      </c>
      <c r="G137" s="526">
        <f t="shared" si="1"/>
        <v>0.6529680365296804</v>
      </c>
    </row>
    <row r="138" spans="4:7" ht="12.75" customHeight="1" hidden="1">
      <c r="D138" s="523">
        <v>55</v>
      </c>
      <c r="E138" s="524">
        <v>20000000</v>
      </c>
      <c r="F138" s="525">
        <v>44224</v>
      </c>
      <c r="G138" s="526">
        <f t="shared" si="1"/>
        <v>2.7582191780821916</v>
      </c>
    </row>
    <row r="139" spans="4:7" ht="12.75" customHeight="1" hidden="1">
      <c r="D139" s="523">
        <v>54</v>
      </c>
      <c r="E139" s="524">
        <v>25000000</v>
      </c>
      <c r="F139" s="525">
        <v>48974</v>
      </c>
      <c r="G139" s="526">
        <f t="shared" si="1"/>
        <v>15.763698630136986</v>
      </c>
    </row>
    <row r="140" spans="4:7" ht="12.75" customHeight="1" hidden="1">
      <c r="D140" s="523">
        <v>56</v>
      </c>
      <c r="E140" s="524">
        <v>25000000</v>
      </c>
      <c r="F140" s="525">
        <v>48975</v>
      </c>
      <c r="G140" s="526">
        <f t="shared" si="1"/>
        <v>15.766438356164384</v>
      </c>
    </row>
    <row r="141" spans="4:7" ht="12.75" customHeight="1" hidden="1">
      <c r="D141" s="523">
        <v>58</v>
      </c>
      <c r="E141" s="524">
        <v>5000000</v>
      </c>
      <c r="F141" s="525">
        <v>44596</v>
      </c>
      <c r="G141" s="526">
        <f t="shared" si="1"/>
        <v>3.775799086757991</v>
      </c>
    </row>
    <row r="142" spans="4:7" ht="12.75" customHeight="1" hidden="1">
      <c r="D142" s="523">
        <v>60</v>
      </c>
      <c r="E142" s="524">
        <v>25000000</v>
      </c>
      <c r="F142" s="525">
        <v>44301</v>
      </c>
      <c r="G142" s="526">
        <f t="shared" si="1"/>
        <v>2.9726027397260273</v>
      </c>
    </row>
    <row r="143" spans="4:7" ht="12.75" customHeight="1" hidden="1">
      <c r="D143" s="523">
        <v>61</v>
      </c>
      <c r="E143" s="524">
        <v>40000000</v>
      </c>
      <c r="F143" s="525">
        <v>51466</v>
      </c>
      <c r="G143" s="526">
        <f t="shared" si="1"/>
        <v>22.58607305936073</v>
      </c>
    </row>
    <row r="144" spans="4:7" ht="12.75" customHeight="1" hidden="1">
      <c r="D144" s="523">
        <v>62</v>
      </c>
      <c r="E144" s="524">
        <v>10000000</v>
      </c>
      <c r="F144" s="525">
        <v>47259</v>
      </c>
      <c r="G144" s="526">
        <f t="shared" si="1"/>
        <v>11.072374429223744</v>
      </c>
    </row>
    <row r="145" spans="4:7" ht="12.75" customHeight="1" hidden="1">
      <c r="D145" s="523">
        <v>63</v>
      </c>
      <c r="E145" s="524">
        <v>62000000</v>
      </c>
      <c r="F145" s="525">
        <v>49094</v>
      </c>
      <c r="G145" s="526">
        <f t="shared" si="1"/>
        <v>16.097031963470318</v>
      </c>
    </row>
    <row r="146" spans="4:7" ht="12.75" customHeight="1" hidden="1">
      <c r="D146" s="523">
        <v>64</v>
      </c>
      <c r="E146" s="524">
        <v>50000000</v>
      </c>
      <c r="F146" s="525">
        <v>51221</v>
      </c>
      <c r="G146" s="526">
        <f t="shared" si="1"/>
        <v>21.919406392694064</v>
      </c>
    </row>
    <row r="147" spans="4:7" ht="12.75" customHeight="1" hidden="1">
      <c r="D147" s="523">
        <v>65</v>
      </c>
      <c r="E147" s="524">
        <v>35000000</v>
      </c>
      <c r="F147" s="525">
        <v>51375</v>
      </c>
      <c r="G147" s="526">
        <f t="shared" si="1"/>
        <v>22.338812785388125</v>
      </c>
    </row>
    <row r="148" spans="4:7" ht="12.75" customHeight="1" hidden="1">
      <c r="D148" s="523">
        <v>66</v>
      </c>
      <c r="E148" s="524">
        <v>50000000</v>
      </c>
      <c r="F148" s="525">
        <v>51110</v>
      </c>
      <c r="G148" s="526">
        <f t="shared" si="1"/>
        <v>21.61461187214612</v>
      </c>
    </row>
    <row r="149" spans="4:7" ht="12.75" customHeight="1" hidden="1">
      <c r="D149" s="523">
        <v>68</v>
      </c>
      <c r="E149" s="524">
        <v>5000000</v>
      </c>
      <c r="F149" s="525">
        <v>47310</v>
      </c>
      <c r="G149" s="526">
        <f t="shared" si="1"/>
        <v>11.211643835616439</v>
      </c>
    </row>
    <row r="150" spans="4:7" ht="12.75" customHeight="1" hidden="1">
      <c r="D150" s="523">
        <v>69</v>
      </c>
      <c r="E150" s="524">
        <v>14000000</v>
      </c>
      <c r="F150" s="525">
        <v>47329</v>
      </c>
      <c r="G150" s="526">
        <f t="shared" si="1"/>
        <v>11.263698630136986</v>
      </c>
    </row>
    <row r="151" spans="4:7" ht="12.75" customHeight="1" hidden="1">
      <c r="D151" s="523">
        <v>70</v>
      </c>
      <c r="E151" s="524">
        <v>10000000</v>
      </c>
      <c r="F151" s="525">
        <v>47357</v>
      </c>
      <c r="G151" s="526">
        <f t="shared" si="1"/>
        <v>11.338812785388129</v>
      </c>
    </row>
    <row r="152" spans="4:7" ht="12.75" customHeight="1" hidden="1">
      <c r="D152" s="523">
        <v>71</v>
      </c>
      <c r="E152" s="524">
        <v>75000000</v>
      </c>
      <c r="F152" s="525">
        <v>44451</v>
      </c>
      <c r="G152" s="526">
        <f t="shared" si="1"/>
        <v>3.381050228310502</v>
      </c>
    </row>
    <row r="153" spans="4:7" ht="12.75" customHeight="1" hidden="1">
      <c r="D153" s="523">
        <v>72</v>
      </c>
      <c r="E153" s="524">
        <v>5000000</v>
      </c>
      <c r="F153" s="525">
        <v>46283</v>
      </c>
      <c r="G153" s="526">
        <f t="shared" si="1"/>
        <v>8.397488584474885</v>
      </c>
    </row>
    <row r="154" spans="4:7" ht="12.75" customHeight="1" hidden="1">
      <c r="D154" s="523">
        <v>73</v>
      </c>
      <c r="E154" s="524">
        <v>10000000</v>
      </c>
      <c r="F154" s="525">
        <v>51060</v>
      </c>
      <c r="G154" s="526">
        <f t="shared" si="1"/>
        <v>21.47808219178082</v>
      </c>
    </row>
    <row r="155" spans="4:7" ht="12.75" customHeight="1" hidden="1">
      <c r="D155" s="523">
        <v>75</v>
      </c>
      <c r="E155" s="524">
        <v>50000000</v>
      </c>
      <c r="F155" s="525">
        <v>51936</v>
      </c>
      <c r="G155" s="526">
        <f t="shared" si="1"/>
        <v>23.878310502283107</v>
      </c>
    </row>
    <row r="156" spans="4:7" ht="12.75" customHeight="1" hidden="1">
      <c r="D156" s="523">
        <v>77</v>
      </c>
      <c r="E156" s="524">
        <v>5000000</v>
      </c>
      <c r="F156" s="525">
        <v>49367</v>
      </c>
      <c r="G156" s="526">
        <f t="shared" si="1"/>
        <v>16.838812785388125</v>
      </c>
    </row>
    <row r="157" spans="4:7" ht="12.75" customHeight="1" hidden="1">
      <c r="D157" s="523">
        <v>78</v>
      </c>
      <c r="E157" s="524">
        <v>10000000</v>
      </c>
      <c r="F157" s="525">
        <v>53034</v>
      </c>
      <c r="G157" s="526">
        <f t="shared" si="1"/>
        <v>26.8837899543379</v>
      </c>
    </row>
    <row r="158" spans="4:7" ht="12.75" customHeight="1" hidden="1">
      <c r="D158" s="523">
        <v>79</v>
      </c>
      <c r="E158" s="524">
        <v>300000000</v>
      </c>
      <c r="F158" s="525">
        <v>45771</v>
      </c>
      <c r="G158" s="526">
        <f t="shared" si="1"/>
        <v>6.997260273972603</v>
      </c>
    </row>
    <row r="159" spans="4:7" ht="12.75" customHeight="1" hidden="1">
      <c r="D159" s="523">
        <v>81</v>
      </c>
      <c r="E159" s="524">
        <v>10000000</v>
      </c>
      <c r="F159" s="525">
        <v>45313</v>
      </c>
      <c r="G159" s="526">
        <f t="shared" si="1"/>
        <v>5.741780821917808</v>
      </c>
    </row>
    <row r="160" spans="4:7" ht="12.75" customHeight="1" hidden="1">
      <c r="D160" s="523">
        <v>82</v>
      </c>
      <c r="E160" s="524">
        <v>25000000</v>
      </c>
      <c r="F160" s="525">
        <v>47877</v>
      </c>
      <c r="G160" s="526">
        <f t="shared" si="1"/>
        <v>12.76095890410959</v>
      </c>
    </row>
    <row r="161" spans="4:7" ht="12.75" customHeight="1" hidden="1">
      <c r="D161" s="523">
        <v>83</v>
      </c>
      <c r="E161" s="524">
        <v>20000000</v>
      </c>
      <c r="F161" s="525">
        <v>47889</v>
      </c>
      <c r="G161" s="526">
        <f t="shared" si="1"/>
        <v>12.792237442922374</v>
      </c>
    </row>
    <row r="162" spans="4:7" ht="12.75" customHeight="1" hidden="1">
      <c r="D162" s="523">
        <v>85</v>
      </c>
      <c r="E162" s="524">
        <v>35000000</v>
      </c>
      <c r="F162" s="525">
        <v>51550</v>
      </c>
      <c r="G162" s="526">
        <f t="shared" si="1"/>
        <v>22.81415525114155</v>
      </c>
    </row>
    <row r="163" spans="4:7" ht="12.75" customHeight="1" hidden="1">
      <c r="D163" s="523">
        <v>86</v>
      </c>
      <c r="E163" s="524">
        <v>80000000</v>
      </c>
      <c r="F163" s="525">
        <v>50486</v>
      </c>
      <c r="G163" s="526">
        <f t="shared" si="1"/>
        <v>19.908447488584475</v>
      </c>
    </row>
    <row r="164" spans="4:7" ht="12.75" customHeight="1" hidden="1">
      <c r="D164" s="523">
        <v>87</v>
      </c>
      <c r="E164" s="524">
        <v>25000000</v>
      </c>
      <c r="F164" s="525">
        <v>47931</v>
      </c>
      <c r="G164" s="526">
        <f t="shared" si="1"/>
        <v>12.91392694063927</v>
      </c>
    </row>
    <row r="165" spans="4:7" ht="12.75" customHeight="1" hidden="1">
      <c r="D165" s="523">
        <v>88</v>
      </c>
      <c r="E165" s="524">
        <v>65000000</v>
      </c>
      <c r="F165" s="525">
        <v>50859</v>
      </c>
      <c r="G165" s="526">
        <f t="shared" si="1"/>
        <v>20.930365296803654</v>
      </c>
    </row>
    <row r="166" spans="4:7" ht="12.75" customHeight="1" hidden="1">
      <c r="D166" s="523">
        <v>89</v>
      </c>
      <c r="E166" s="524">
        <v>40000000</v>
      </c>
      <c r="F166" s="525">
        <v>49828</v>
      </c>
      <c r="G166" s="526">
        <f t="shared" si="1"/>
        <v>18.10365296803653</v>
      </c>
    </row>
    <row r="167" spans="4:7" ht="12.75" customHeight="1" hidden="1">
      <c r="D167" s="523">
        <v>90</v>
      </c>
      <c r="E167" s="524">
        <v>30000000</v>
      </c>
      <c r="F167" s="525">
        <v>50199</v>
      </c>
      <c r="G167" s="526">
        <f t="shared" si="1"/>
        <v>19.120091324200914</v>
      </c>
    </row>
    <row r="168" spans="4:7" ht="12.75" customHeight="1" hidden="1">
      <c r="D168" s="523">
        <v>91</v>
      </c>
      <c r="E168" s="524">
        <v>30000000</v>
      </c>
      <c r="F168" s="525">
        <v>50936</v>
      </c>
      <c r="G168" s="526">
        <f t="shared" si="1"/>
        <v>21.139269406392696</v>
      </c>
    </row>
    <row r="169" spans="4:7" ht="12.75" customHeight="1" hidden="1">
      <c r="D169" s="523">
        <v>92</v>
      </c>
      <c r="E169" s="524">
        <v>420000000</v>
      </c>
      <c r="F169" s="525">
        <v>48029</v>
      </c>
      <c r="G169" s="526">
        <f t="shared" si="1"/>
        <v>13.180365296803652</v>
      </c>
    </row>
    <row r="170" spans="4:7" ht="12.75" customHeight="1" hidden="1">
      <c r="D170" s="523">
        <v>93</v>
      </c>
      <c r="E170" s="524">
        <v>25000000</v>
      </c>
      <c r="F170" s="525">
        <v>49881</v>
      </c>
      <c r="G170" s="526">
        <f aca="true" t="shared" si="2" ref="G170:G201">IF(F170&lt;&gt;"",YEAR(F170)-YEAR($G$4)+(MONTH(F170)-MONTH($G$4))/12+(DAY(F170)-DAY($G$4))/365,"")</f>
        <v>18.25</v>
      </c>
    </row>
    <row r="171" spans="4:7" ht="12.75" customHeight="1" hidden="1">
      <c r="D171" s="523">
        <v>94</v>
      </c>
      <c r="E171" s="524">
        <v>27000000</v>
      </c>
      <c r="F171" s="525">
        <v>50783</v>
      </c>
      <c r="G171" s="526">
        <f t="shared" si="2"/>
        <v>20.71712328767123</v>
      </c>
    </row>
    <row r="172" spans="4:7" ht="12.75" customHeight="1" hidden="1">
      <c r="D172" s="523">
        <v>95</v>
      </c>
      <c r="E172" s="524">
        <v>40000000</v>
      </c>
      <c r="F172" s="525">
        <v>47144</v>
      </c>
      <c r="G172" s="526">
        <f t="shared" si="2"/>
        <v>10.752739726027396</v>
      </c>
    </row>
    <row r="173" spans="4:7" ht="12.75" customHeight="1" hidden="1">
      <c r="D173" s="523">
        <v>96</v>
      </c>
      <c r="E173" s="524">
        <v>20000000</v>
      </c>
      <c r="F173" s="525">
        <v>53724</v>
      </c>
      <c r="G173" s="526">
        <f t="shared" si="2"/>
        <v>28.7675799086758</v>
      </c>
    </row>
    <row r="174" spans="4:7" ht="12.75" customHeight="1" hidden="1">
      <c r="D174" s="523">
        <v>97</v>
      </c>
      <c r="E174" s="524">
        <v>50000000</v>
      </c>
      <c r="F174" s="525">
        <v>51910</v>
      </c>
      <c r="G174" s="526">
        <f t="shared" si="2"/>
        <v>23.800456621004564</v>
      </c>
    </row>
    <row r="175" spans="4:7" ht="12.75" customHeight="1" hidden="1">
      <c r="D175" s="523">
        <v>99</v>
      </c>
      <c r="E175" s="524">
        <v>20000000</v>
      </c>
      <c r="F175" s="525">
        <v>45364</v>
      </c>
      <c r="G175" s="526">
        <f t="shared" si="2"/>
        <v>5.8837899543378995</v>
      </c>
    </row>
    <row r="176" spans="4:7" ht="12.75" customHeight="1" hidden="1">
      <c r="D176" s="523">
        <v>100</v>
      </c>
      <c r="E176" s="524">
        <v>50000000</v>
      </c>
      <c r="F176" s="525">
        <v>50143</v>
      </c>
      <c r="G176" s="526">
        <f t="shared" si="2"/>
        <v>18.96712328767123</v>
      </c>
    </row>
    <row r="177" spans="4:7" ht="12.75" customHeight="1" hidden="1">
      <c r="D177" s="523">
        <v>101</v>
      </c>
      <c r="E177" s="524">
        <v>50000000</v>
      </c>
      <c r="F177" s="525">
        <v>50165</v>
      </c>
      <c r="G177" s="526">
        <f t="shared" si="2"/>
        <v>19.02853881278539</v>
      </c>
    </row>
    <row r="178" spans="4:7" ht="12.75" customHeight="1" hidden="1">
      <c r="D178" s="523">
        <v>103</v>
      </c>
      <c r="E178" s="524">
        <v>60000000</v>
      </c>
      <c r="F178" s="525">
        <v>49474</v>
      </c>
      <c r="G178" s="526">
        <f t="shared" si="2"/>
        <v>17.1365296803653</v>
      </c>
    </row>
    <row r="179" spans="4:7" ht="12.75" customHeight="1" hidden="1">
      <c r="D179" s="523">
        <v>104</v>
      </c>
      <c r="E179" s="524">
        <v>104000000</v>
      </c>
      <c r="F179" s="525">
        <v>50221</v>
      </c>
      <c r="G179" s="526">
        <f t="shared" si="2"/>
        <v>19.180365296803654</v>
      </c>
    </row>
    <row r="180" spans="4:7" ht="12.75" customHeight="1" hidden="1">
      <c r="D180" s="523">
        <v>105</v>
      </c>
      <c r="E180" s="524">
        <v>5000000</v>
      </c>
      <c r="F180" s="525">
        <v>50241</v>
      </c>
      <c r="G180" s="526">
        <f t="shared" si="2"/>
        <v>19.236301369863014</v>
      </c>
    </row>
    <row r="181" spans="4:7" ht="12.75" customHeight="1" hidden="1">
      <c r="D181" s="523">
        <v>106</v>
      </c>
      <c r="E181" s="524">
        <v>25000000</v>
      </c>
      <c r="F181" s="525">
        <v>50325</v>
      </c>
      <c r="G181" s="526">
        <f t="shared" si="2"/>
        <v>19.464383561643835</v>
      </c>
    </row>
    <row r="182" spans="4:7" ht="12.75" customHeight="1" hidden="1">
      <c r="D182" s="523">
        <v>108</v>
      </c>
      <c r="E182" s="524">
        <v>100000000</v>
      </c>
      <c r="F182" s="525">
        <v>50339</v>
      </c>
      <c r="G182" s="526">
        <f t="shared" si="2"/>
        <v>19.502739726027396</v>
      </c>
    </row>
    <row r="183" spans="4:7" ht="12.75" customHeight="1" hidden="1">
      <c r="D183" s="523">
        <v>109</v>
      </c>
      <c r="E183" s="524">
        <v>30000000</v>
      </c>
      <c r="F183" s="525">
        <v>50431</v>
      </c>
      <c r="G183" s="526">
        <f t="shared" si="2"/>
        <v>19.752739726027396</v>
      </c>
    </row>
    <row r="184" spans="4:7" ht="12.75" customHeight="1" hidden="1">
      <c r="D184" s="523">
        <v>110</v>
      </c>
      <c r="E184" s="524">
        <v>50000000</v>
      </c>
      <c r="F184" s="525">
        <v>50465</v>
      </c>
      <c r="G184" s="526">
        <f t="shared" si="2"/>
        <v>19.850913242009135</v>
      </c>
    </row>
    <row r="185" spans="4:7" ht="12.75" customHeight="1" hidden="1">
      <c r="D185" s="523">
        <v>112</v>
      </c>
      <c r="E185" s="524">
        <v>50000000</v>
      </c>
      <c r="F185" s="525">
        <v>50507</v>
      </c>
      <c r="G185" s="526">
        <f t="shared" si="2"/>
        <v>19.964383561643835</v>
      </c>
    </row>
    <row r="186" spans="4:7" ht="12.75" customHeight="1" hidden="1">
      <c r="D186" s="523">
        <v>113</v>
      </c>
      <c r="E186" s="524">
        <v>25000000</v>
      </c>
      <c r="F186" s="525">
        <v>50507</v>
      </c>
      <c r="G186" s="526">
        <f t="shared" si="2"/>
        <v>19.964383561643835</v>
      </c>
    </row>
    <row r="187" spans="4:7" ht="12.75" customHeight="1" hidden="1">
      <c r="D187" s="523">
        <v>115</v>
      </c>
      <c r="E187" s="524">
        <v>25000000</v>
      </c>
      <c r="F187" s="525">
        <v>52341</v>
      </c>
      <c r="G187" s="526">
        <f t="shared" si="2"/>
        <v>24.986301369863014</v>
      </c>
    </row>
    <row r="188" spans="4:7" ht="12.75" customHeight="1" hidden="1">
      <c r="D188" s="523"/>
      <c r="E188" s="524"/>
      <c r="F188" s="525"/>
      <c r="G188" s="526">
        <f t="shared" si="2"/>
      </c>
    </row>
    <row r="189" spans="4:7" ht="12.75" customHeight="1" hidden="1">
      <c r="D189" s="523"/>
      <c r="E189" s="524"/>
      <c r="F189" s="525"/>
      <c r="G189" s="526">
        <f t="shared" si="2"/>
      </c>
    </row>
    <row r="190" spans="4:7" ht="12.75" customHeight="1" hidden="1">
      <c r="D190" s="523"/>
      <c r="E190" s="524"/>
      <c r="F190" s="525"/>
      <c r="G190" s="526">
        <f t="shared" si="2"/>
      </c>
    </row>
    <row r="191" spans="4:7" ht="12.75" customHeight="1" hidden="1">
      <c r="D191" s="523"/>
      <c r="E191" s="524"/>
      <c r="F191" s="525"/>
      <c r="G191" s="526">
        <f t="shared" si="2"/>
      </c>
    </row>
    <row r="192" spans="4:7" ht="12.75" customHeight="1" hidden="1">
      <c r="D192" s="523"/>
      <c r="E192" s="524"/>
      <c r="F192" s="525"/>
      <c r="G192" s="526">
        <f t="shared" si="2"/>
      </c>
    </row>
    <row r="193" spans="4:7" ht="12.75" customHeight="1" hidden="1">
      <c r="D193" s="523"/>
      <c r="E193" s="524"/>
      <c r="F193" s="525"/>
      <c r="G193" s="526">
        <f t="shared" si="2"/>
      </c>
    </row>
    <row r="194" spans="4:7" ht="12.75" customHeight="1" hidden="1">
      <c r="D194" s="523"/>
      <c r="E194" s="524"/>
      <c r="F194" s="525"/>
      <c r="G194" s="526">
        <f t="shared" si="2"/>
      </c>
    </row>
    <row r="195" spans="4:7" ht="12.75" customHeight="1" hidden="1">
      <c r="D195" s="523"/>
      <c r="E195" s="524"/>
      <c r="F195" s="525"/>
      <c r="G195" s="526">
        <f t="shared" si="2"/>
      </c>
    </row>
    <row r="196" spans="4:7" ht="12.75" customHeight="1" hidden="1">
      <c r="D196" s="523"/>
      <c r="E196" s="524"/>
      <c r="F196" s="525"/>
      <c r="G196" s="526">
        <f t="shared" si="2"/>
      </c>
    </row>
    <row r="197" spans="4:7" ht="12.75" customHeight="1" hidden="1">
      <c r="D197" s="523"/>
      <c r="E197" s="524"/>
      <c r="F197" s="525"/>
      <c r="G197" s="526">
        <f t="shared" si="2"/>
      </c>
    </row>
    <row r="198" spans="4:7" ht="12.75" customHeight="1" hidden="1">
      <c r="D198" s="523"/>
      <c r="E198" s="524"/>
      <c r="F198" s="525"/>
      <c r="G198" s="526">
        <f t="shared" si="2"/>
      </c>
    </row>
    <row r="199" spans="4:7" ht="12.75" customHeight="1" hidden="1">
      <c r="D199" s="523"/>
      <c r="E199" s="524"/>
      <c r="F199" s="525"/>
      <c r="G199" s="526">
        <f t="shared" si="2"/>
      </c>
    </row>
    <row r="200" spans="4:7" ht="12.75" customHeight="1" hidden="1">
      <c r="D200" s="523"/>
      <c r="E200" s="524"/>
      <c r="F200" s="525"/>
      <c r="G200" s="526">
        <f t="shared" si="2"/>
      </c>
    </row>
    <row r="201" spans="4:7" ht="12.75" customHeight="1" hidden="1">
      <c r="D201" s="523"/>
      <c r="E201" s="524"/>
      <c r="F201" s="525"/>
      <c r="G201" s="526">
        <f t="shared" si="2"/>
      </c>
    </row>
    <row r="202" spans="4:7" ht="12.75" customHeight="1" hidden="1">
      <c r="D202" s="523"/>
      <c r="E202" s="524"/>
      <c r="F202" s="525"/>
      <c r="G202" s="526">
        <f>IF(F202&lt;&gt;"",YEAR(F202)-YEAR($G$4)+(MONTH(F202)-MONTH($G$4))/12+(DAY(F202)-DAY($G$4))/365,"")</f>
      </c>
    </row>
    <row r="203" spans="4:7" ht="12.75" customHeight="1" hidden="1">
      <c r="D203" s="523"/>
      <c r="E203" s="524"/>
      <c r="F203" s="525"/>
      <c r="G203" s="526">
        <f>IF(F203&lt;&gt;"",YEAR(F203)-YEAR($G$4)+(MONTH(F203)-MONTH($G$4))/12+(DAY(F203)-DAY($G$4))/365,"")</f>
      </c>
    </row>
    <row r="204" spans="4:7" ht="12.75" customHeight="1" hidden="1">
      <c r="D204" s="523"/>
      <c r="E204" s="524"/>
      <c r="F204" s="525"/>
      <c r="G204" s="526">
        <f>IF(F204&lt;&gt;"",YEAR(F204)-YEAR($G$4)+(MONTH(F204)-MONTH($G$4))/12+(DAY(F204)-DAY($G$4))/365,"")</f>
      </c>
    </row>
    <row r="205" spans="4:7" ht="12.75" customHeight="1" hidden="1">
      <c r="D205" s="523"/>
      <c r="E205" s="524"/>
      <c r="F205" s="525"/>
      <c r="G205" s="526">
        <f>IF(F205&lt;&gt;"",YEAR(F205)-YEAR($G$4)+(MONTH(F205)-MONTH($G$4))/12+(DAY(F205)-DAY($G$4))/365,"")</f>
      </c>
    </row>
    <row r="206" spans="4:7" ht="12.75" customHeight="1" hidden="1">
      <c r="D206" s="528"/>
      <c r="E206" s="536"/>
      <c r="F206" s="529"/>
      <c r="G206" s="530"/>
    </row>
    <row r="207" spans="4:7" ht="12.75" customHeight="1" hidden="1">
      <c r="D207" s="528"/>
      <c r="E207" s="536"/>
      <c r="F207" s="529"/>
      <c r="G207" s="530"/>
    </row>
    <row r="208" spans="5:7" ht="12.75">
      <c r="E208" s="527"/>
      <c r="G208" s="500">
        <f>IF(F208&lt;&gt;"",YEAR(F208)-YEAR($G$4)+(MONTH(F208)-MONTH($G$4))/12+(DAY(F208)-DAY($G$4))/365,"")</f>
      </c>
    </row>
    <row r="209" spans="3:8" ht="27.75" customHeight="1">
      <c r="C209" s="614" t="s">
        <v>1865</v>
      </c>
      <c r="D209" s="614"/>
      <c r="E209" s="614"/>
      <c r="F209" s="614"/>
      <c r="G209" s="614"/>
      <c r="H209" s="614"/>
    </row>
    <row r="210" spans="3:8" ht="358.5" customHeight="1">
      <c r="C210" s="614" t="s">
        <v>933</v>
      </c>
      <c r="D210" s="614"/>
      <c r="E210" s="614"/>
      <c r="F210" s="614"/>
      <c r="G210" s="614"/>
      <c r="H210" s="614"/>
    </row>
    <row r="211" spans="3:8" ht="43.5" customHeight="1">
      <c r="C211" s="609" t="s">
        <v>0</v>
      </c>
      <c r="D211" s="609"/>
      <c r="E211" s="609"/>
      <c r="F211" s="609"/>
      <c r="G211" s="609"/>
      <c r="H211" s="609"/>
    </row>
    <row r="212" spans="3:8" ht="27.75" customHeight="1">
      <c r="C212" s="609" t="s">
        <v>1</v>
      </c>
      <c r="D212" s="609"/>
      <c r="E212" s="609"/>
      <c r="F212" s="609"/>
      <c r="G212" s="609"/>
      <c r="H212" s="609"/>
    </row>
  </sheetData>
  <sheetProtection/>
  <mergeCells count="6">
    <mergeCell ref="C211:H211"/>
    <mergeCell ref="C212:H212"/>
    <mergeCell ref="B2:H2"/>
    <mergeCell ref="D32:F32"/>
    <mergeCell ref="C209:H209"/>
    <mergeCell ref="C210:H210"/>
  </mergeCells>
  <conditionalFormatting sqref="G17">
    <cfRule type="cellIs" priority="1" dxfId="4" operator="equal" stopIfTrue="1">
      <formula>"FAIL"</formula>
    </cfRule>
    <cfRule type="cellIs" priority="2" dxfId="5" operator="equal" stopIfTrue="1">
      <formula>"PASS"</formula>
    </cfRule>
  </conditionalFormatting>
  <printOptions/>
  <pageMargins left="0.7" right="0.7" top="0.75" bottom="0.75" header="0.3" footer="0.3"/>
  <pageSetup orientation="portrait" paperSize="9"/>
  <legacyDrawing r:id="rId3"/>
  <oleObjects>
    <oleObject progId="Equation.3" shapeId="215536433" r:id="rId2"/>
  </oleObjects>
</worksheet>
</file>

<file path=xl/worksheets/sheet2.xml><?xml version="1.0" encoding="utf-8"?>
<worksheet xmlns="http://schemas.openxmlformats.org/spreadsheetml/2006/main" xmlns:r="http://schemas.openxmlformats.org/officeDocument/2006/relationships">
  <sheetPr>
    <tabColor rgb="FF847A75"/>
  </sheetPr>
  <dimension ref="B2:J40"/>
  <sheetViews>
    <sheetView zoomScale="70" zoomScaleNormal="70" zoomScalePageLayoutView="0" workbookViewId="0" topLeftCell="A10">
      <selection activeCell="N31" sqref="N31"/>
    </sheetView>
  </sheetViews>
  <sheetFormatPr defaultColWidth="9.140625" defaultRowHeight="15"/>
  <cols>
    <col min="1" max="1" width="8.8515625" style="16" customWidth="1"/>
    <col min="2" max="10" width="12.421875" style="16" customWidth="1"/>
    <col min="11" max="18" width="8.8515625" style="16" customWidth="1"/>
  </cols>
  <sheetData>
    <row r="1" ht="15.75" thickBot="1"/>
    <row r="2" spans="2:10" ht="15">
      <c r="B2" s="23"/>
      <c r="C2" s="24"/>
      <c r="D2" s="24"/>
      <c r="E2" s="24"/>
      <c r="F2" s="24"/>
      <c r="G2" s="24"/>
      <c r="H2" s="24"/>
      <c r="I2" s="24"/>
      <c r="J2" s="25"/>
    </row>
    <row r="3" spans="2:10" ht="15">
      <c r="B3" s="26"/>
      <c r="C3" s="27"/>
      <c r="D3" s="27"/>
      <c r="E3" s="27"/>
      <c r="F3" s="27"/>
      <c r="G3" s="27"/>
      <c r="H3" s="27"/>
      <c r="I3" s="27"/>
      <c r="J3" s="28"/>
    </row>
    <row r="4" spans="2:10" ht="15">
      <c r="B4" s="26"/>
      <c r="C4" s="27"/>
      <c r="D4" s="27"/>
      <c r="E4" s="27"/>
      <c r="F4" s="27"/>
      <c r="G4" s="27"/>
      <c r="H4" s="27"/>
      <c r="I4" s="27"/>
      <c r="J4" s="28"/>
    </row>
    <row r="5" spans="2:10" ht="31.5">
      <c r="B5" s="26"/>
      <c r="C5" s="27"/>
      <c r="D5" s="27"/>
      <c r="E5" s="29"/>
      <c r="F5" s="30" t="s">
        <v>2784</v>
      </c>
      <c r="G5" s="27"/>
      <c r="H5" s="27"/>
      <c r="I5" s="27"/>
      <c r="J5" s="28"/>
    </row>
    <row r="6" spans="2:10" ht="26.25">
      <c r="B6" s="26"/>
      <c r="C6" s="27"/>
      <c r="D6" s="27"/>
      <c r="E6" s="27"/>
      <c r="F6" s="31" t="s">
        <v>146</v>
      </c>
      <c r="G6" s="27"/>
      <c r="H6" s="27"/>
      <c r="I6" s="27"/>
      <c r="J6" s="28"/>
    </row>
    <row r="7" spans="2:10" ht="26.25">
      <c r="B7" s="26"/>
      <c r="C7" s="27"/>
      <c r="D7" s="27"/>
      <c r="E7" s="27"/>
      <c r="F7" s="31" t="s">
        <v>2734</v>
      </c>
      <c r="G7" s="27"/>
      <c r="H7" s="27"/>
      <c r="I7" s="27"/>
      <c r="J7" s="28"/>
    </row>
    <row r="8" spans="2:10" ht="26.25">
      <c r="B8" s="26"/>
      <c r="C8" s="27"/>
      <c r="D8" s="27"/>
      <c r="E8" s="27"/>
      <c r="F8" s="31" t="s">
        <v>2724</v>
      </c>
      <c r="G8" s="27"/>
      <c r="H8" s="27"/>
      <c r="I8" s="27"/>
      <c r="J8" s="28"/>
    </row>
    <row r="9" spans="2:10" ht="21">
      <c r="B9" s="26"/>
      <c r="C9" s="27"/>
      <c r="D9" s="27"/>
      <c r="E9" s="27"/>
      <c r="F9" s="77" t="s">
        <v>567</v>
      </c>
      <c r="G9" s="27"/>
      <c r="H9" s="27"/>
      <c r="I9" s="27"/>
      <c r="J9" s="28"/>
    </row>
    <row r="10" spans="2:10" ht="21">
      <c r="B10" s="26"/>
      <c r="C10" s="27"/>
      <c r="D10" s="27"/>
      <c r="E10" s="27"/>
      <c r="F10" s="77" t="s">
        <v>568</v>
      </c>
      <c r="G10" s="27"/>
      <c r="H10" s="27"/>
      <c r="I10" s="27"/>
      <c r="J10" s="28"/>
    </row>
    <row r="11" spans="2:10" ht="21">
      <c r="B11" s="26"/>
      <c r="C11" s="27"/>
      <c r="D11" s="27"/>
      <c r="E11" s="27"/>
      <c r="F11" s="77"/>
      <c r="G11" s="27"/>
      <c r="H11" s="27"/>
      <c r="I11" s="27"/>
      <c r="J11" s="28"/>
    </row>
    <row r="12" spans="2:10" ht="15">
      <c r="B12" s="26"/>
      <c r="C12" s="27"/>
      <c r="D12" s="27"/>
      <c r="E12" s="27"/>
      <c r="F12" s="27"/>
      <c r="G12" s="27"/>
      <c r="H12" s="27"/>
      <c r="I12" s="27"/>
      <c r="J12" s="28"/>
    </row>
    <row r="13" spans="2:10" ht="15">
      <c r="B13" s="26"/>
      <c r="C13" s="27"/>
      <c r="D13" s="27"/>
      <c r="E13" s="27"/>
      <c r="F13" s="27"/>
      <c r="G13" s="27"/>
      <c r="H13" s="27"/>
      <c r="I13" s="27"/>
      <c r="J13" s="28"/>
    </row>
    <row r="14" spans="2:10" ht="15">
      <c r="B14" s="26"/>
      <c r="C14" s="27"/>
      <c r="D14" s="27"/>
      <c r="E14" s="27"/>
      <c r="F14" s="27"/>
      <c r="G14" s="27"/>
      <c r="H14" s="27"/>
      <c r="I14" s="27"/>
      <c r="J14" s="28"/>
    </row>
    <row r="15" spans="2:10" ht="15">
      <c r="B15" s="26"/>
      <c r="C15" s="27"/>
      <c r="D15" s="27"/>
      <c r="E15" s="27"/>
      <c r="F15" s="27"/>
      <c r="G15" s="27"/>
      <c r="H15" s="27"/>
      <c r="I15" s="27"/>
      <c r="J15" s="28"/>
    </row>
    <row r="16" spans="2:10" ht="15">
      <c r="B16" s="26"/>
      <c r="C16" s="27"/>
      <c r="D16" s="27"/>
      <c r="E16" s="27"/>
      <c r="F16" s="27"/>
      <c r="G16" s="27"/>
      <c r="H16" s="27"/>
      <c r="I16" s="27"/>
      <c r="J16" s="28"/>
    </row>
    <row r="17" spans="2:10" ht="15">
      <c r="B17" s="26"/>
      <c r="C17" s="27"/>
      <c r="D17" s="27"/>
      <c r="E17" s="27"/>
      <c r="F17" s="27"/>
      <c r="G17" s="27"/>
      <c r="H17" s="27"/>
      <c r="I17" s="27"/>
      <c r="J17" s="28"/>
    </row>
    <row r="18" spans="2:10" ht="15">
      <c r="B18" s="26"/>
      <c r="C18" s="27"/>
      <c r="D18" s="27"/>
      <c r="E18" s="27"/>
      <c r="F18" s="27"/>
      <c r="G18" s="27"/>
      <c r="H18" s="27"/>
      <c r="I18" s="27"/>
      <c r="J18" s="28"/>
    </row>
    <row r="19" spans="2:10" ht="15">
      <c r="B19" s="26"/>
      <c r="C19" s="27"/>
      <c r="D19" s="27"/>
      <c r="E19" s="27"/>
      <c r="F19" s="27"/>
      <c r="G19" s="27"/>
      <c r="H19" s="27"/>
      <c r="I19" s="27"/>
      <c r="J19" s="28"/>
    </row>
    <row r="20" spans="2:10" ht="15">
      <c r="B20" s="26"/>
      <c r="C20" s="27"/>
      <c r="D20" s="27"/>
      <c r="E20" s="27"/>
      <c r="F20" s="27"/>
      <c r="G20" s="27"/>
      <c r="H20" s="27"/>
      <c r="I20" s="27"/>
      <c r="J20" s="28"/>
    </row>
    <row r="21" spans="2:10" ht="15">
      <c r="B21" s="26"/>
      <c r="C21" s="27"/>
      <c r="D21" s="27"/>
      <c r="E21" s="27"/>
      <c r="F21" s="27"/>
      <c r="G21" s="27"/>
      <c r="H21" s="27"/>
      <c r="I21" s="27"/>
      <c r="J21" s="28"/>
    </row>
    <row r="22" spans="2:10" ht="15">
      <c r="B22" s="26"/>
      <c r="C22" s="27"/>
      <c r="D22" s="27"/>
      <c r="E22" s="27"/>
      <c r="F22" s="32" t="s">
        <v>2785</v>
      </c>
      <c r="G22" s="27"/>
      <c r="H22" s="27"/>
      <c r="I22" s="27"/>
      <c r="J22" s="28"/>
    </row>
    <row r="23" spans="2:10" ht="15">
      <c r="B23" s="26"/>
      <c r="C23" s="27"/>
      <c r="D23" s="27"/>
      <c r="E23" s="27"/>
      <c r="F23" s="33"/>
      <c r="G23" s="27"/>
      <c r="H23" s="27"/>
      <c r="I23" s="27"/>
      <c r="J23" s="28"/>
    </row>
    <row r="24" spans="2:10" ht="15">
      <c r="B24" s="26"/>
      <c r="C24" s="27"/>
      <c r="D24" s="581" t="s">
        <v>2969</v>
      </c>
      <c r="E24" s="582" t="s">
        <v>2786</v>
      </c>
      <c r="F24" s="582"/>
      <c r="G24" s="582"/>
      <c r="H24" s="582"/>
      <c r="I24" s="27"/>
      <c r="J24" s="28"/>
    </row>
    <row r="25" spans="2:10" ht="15">
      <c r="B25" s="26"/>
      <c r="C25" s="27"/>
      <c r="D25" s="27"/>
      <c r="E25" s="34"/>
      <c r="F25" s="34"/>
      <c r="G25" s="34"/>
      <c r="H25" s="27"/>
      <c r="I25" s="27"/>
      <c r="J25" s="28"/>
    </row>
    <row r="26" spans="2:10" ht="15">
      <c r="B26" s="26"/>
      <c r="C26" s="27"/>
      <c r="D26" s="581" t="s">
        <v>2991</v>
      </c>
      <c r="E26" s="582"/>
      <c r="F26" s="582"/>
      <c r="G26" s="582"/>
      <c r="H26" s="582"/>
      <c r="I26" s="27"/>
      <c r="J26" s="28"/>
    </row>
    <row r="27" spans="2:10" ht="15">
      <c r="B27" s="26"/>
      <c r="C27" s="27"/>
      <c r="D27" s="65"/>
      <c r="E27" s="65"/>
      <c r="F27" s="65"/>
      <c r="G27" s="65"/>
      <c r="H27" s="65"/>
      <c r="I27" s="27"/>
      <c r="J27" s="28"/>
    </row>
    <row r="28" spans="2:10" ht="15">
      <c r="B28" s="26"/>
      <c r="C28" s="27"/>
      <c r="D28" s="581" t="s">
        <v>147</v>
      </c>
      <c r="E28" s="582"/>
      <c r="F28" s="582"/>
      <c r="G28" s="582"/>
      <c r="H28" s="582"/>
      <c r="I28" s="27"/>
      <c r="J28" s="28"/>
    </row>
    <row r="29" spans="2:10" ht="15">
      <c r="B29" s="26"/>
      <c r="C29" s="27"/>
      <c r="D29" s="65"/>
      <c r="E29" s="65"/>
      <c r="F29" s="65"/>
      <c r="G29" s="65"/>
      <c r="H29" s="65"/>
      <c r="I29" s="27"/>
      <c r="J29" s="28"/>
    </row>
    <row r="30" spans="2:10" ht="15">
      <c r="B30" s="26"/>
      <c r="C30" s="27"/>
      <c r="D30" s="581" t="s">
        <v>148</v>
      </c>
      <c r="E30" s="582" t="s">
        <v>2786</v>
      </c>
      <c r="F30" s="582"/>
      <c r="G30" s="582"/>
      <c r="H30" s="582"/>
      <c r="I30" s="27"/>
      <c r="J30" s="28"/>
    </row>
    <row r="31" spans="2:10" ht="15">
      <c r="B31" s="26"/>
      <c r="C31" s="27"/>
      <c r="D31" s="65"/>
      <c r="E31" s="65"/>
      <c r="F31" s="65"/>
      <c r="G31" s="65"/>
      <c r="H31" s="65"/>
      <c r="I31" s="27"/>
      <c r="J31" s="28"/>
    </row>
    <row r="32" spans="2:10" ht="15">
      <c r="B32" s="26"/>
      <c r="C32" s="27"/>
      <c r="D32" s="581" t="s">
        <v>2992</v>
      </c>
      <c r="E32" s="582" t="s">
        <v>2786</v>
      </c>
      <c r="F32" s="582"/>
      <c r="G32" s="582"/>
      <c r="H32" s="582"/>
      <c r="I32" s="27"/>
      <c r="J32" s="28"/>
    </row>
    <row r="33" spans="2:10" ht="15">
      <c r="B33" s="26"/>
      <c r="C33" s="27"/>
      <c r="D33" s="34"/>
      <c r="E33" s="34"/>
      <c r="F33" s="34"/>
      <c r="G33" s="34"/>
      <c r="H33" s="34"/>
      <c r="I33" s="27"/>
      <c r="J33" s="28"/>
    </row>
    <row r="34" spans="2:10" ht="15">
      <c r="B34" s="26"/>
      <c r="C34" s="27"/>
      <c r="D34" s="581" t="s">
        <v>1968</v>
      </c>
      <c r="E34" s="582" t="s">
        <v>2786</v>
      </c>
      <c r="F34" s="582"/>
      <c r="G34" s="582"/>
      <c r="H34" s="582"/>
      <c r="I34" s="27"/>
      <c r="J34" s="28"/>
    </row>
    <row r="35" spans="2:10" ht="15">
      <c r="B35" s="26"/>
      <c r="C35" s="27"/>
      <c r="D35" s="27"/>
      <c r="E35" s="27"/>
      <c r="F35" s="27"/>
      <c r="G35" s="27"/>
      <c r="H35" s="27"/>
      <c r="I35" s="27"/>
      <c r="J35" s="28"/>
    </row>
    <row r="36" spans="2:10" ht="15">
      <c r="B36" s="26"/>
      <c r="C36" s="27"/>
      <c r="D36" s="579" t="s">
        <v>2993</v>
      </c>
      <c r="E36" s="580"/>
      <c r="F36" s="580"/>
      <c r="G36" s="580"/>
      <c r="H36" s="580"/>
      <c r="I36" s="27"/>
      <c r="J36" s="28"/>
    </row>
    <row r="37" spans="2:10" ht="15">
      <c r="B37" s="26"/>
      <c r="C37" s="27"/>
      <c r="D37" s="27"/>
      <c r="E37" s="27"/>
      <c r="F37" s="33"/>
      <c r="G37" s="27"/>
      <c r="H37" s="27"/>
      <c r="I37" s="27"/>
      <c r="J37" s="28"/>
    </row>
    <row r="38" spans="2:10" ht="15">
      <c r="B38" s="26"/>
      <c r="C38" s="27"/>
      <c r="D38" s="579" t="s">
        <v>564</v>
      </c>
      <c r="E38" s="580"/>
      <c r="F38" s="580"/>
      <c r="G38" s="580"/>
      <c r="H38" s="580"/>
      <c r="I38" s="27"/>
      <c r="J38" s="28"/>
    </row>
    <row r="39" spans="2:10" ht="15">
      <c r="B39" s="26"/>
      <c r="C39" s="27"/>
      <c r="D39" s="27"/>
      <c r="E39" s="27"/>
      <c r="F39" s="27"/>
      <c r="G39" s="27"/>
      <c r="H39" s="27"/>
      <c r="I39" s="27"/>
      <c r="J39" s="28"/>
    </row>
    <row r="40" spans="2:10" ht="15.75" thickBot="1">
      <c r="B40" s="35"/>
      <c r="C40" s="36"/>
      <c r="D40" s="36"/>
      <c r="E40" s="36"/>
      <c r="F40" s="36"/>
      <c r="G40" s="36"/>
      <c r="H40" s="36"/>
      <c r="I40" s="36"/>
      <c r="J40" s="37"/>
    </row>
  </sheetData>
  <sheetProtection/>
  <mergeCells count="8">
    <mergeCell ref="D38:H38"/>
    <mergeCell ref="D34:H34"/>
    <mergeCell ref="D24:H24"/>
    <mergeCell ref="D36:H36"/>
    <mergeCell ref="D26:H26"/>
    <mergeCell ref="D32:H32"/>
    <mergeCell ref="D28:H28"/>
    <mergeCell ref="D30:H30"/>
  </mergeCells>
  <hyperlinks>
    <hyperlink ref="D24:H24" location="'A. HTT General'!A1" display="Tab A: HTT General"/>
    <hyperlink ref="D26:H26" location="'B1. HTT Mortgage Assets'!A1" display="Worksheet B1: HTT Mortgage Assets"/>
    <hyperlink ref="D32:H32" location="'C. HTT Harmonised Glossary'!A1" display="Worksheet C: HTT Harmonised Glossary"/>
    <hyperlink ref="D34:H34" location="Disclaimer!A1" display="Disclaimer"/>
    <hyperlink ref="D30:H30" location="'B3. HTT Shipping Assets'!A1" display="Worksheet B3: HTT Shipping Assets"/>
    <hyperlink ref="D28:H28" location="'B2. HTT Public Sector Assets'!A1" display="Worksheet B2: HTT Public Sector Assets"/>
    <hyperlink ref="D38:H38" location="'E. Optional ECB-ECAIs data'!A1" display="Worksheet E: Optional ECB-ECAIs data"/>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3.xml><?xml version="1.0" encoding="utf-8"?>
<worksheet xmlns="http://schemas.openxmlformats.org/spreadsheetml/2006/main" xmlns:r="http://schemas.openxmlformats.org/officeDocument/2006/relationships">
  <sheetPr>
    <tabColor rgb="FFE36E00"/>
  </sheetPr>
  <dimension ref="A1:N413"/>
  <sheetViews>
    <sheetView zoomScale="85" zoomScaleNormal="85" zoomScalePageLayoutView="80" workbookViewId="0" topLeftCell="A146">
      <selection activeCell="B232" sqref="B232"/>
    </sheetView>
  </sheetViews>
  <sheetFormatPr defaultColWidth="8.8515625" defaultRowHeight="15" outlineLevelRow="1"/>
  <cols>
    <col min="1" max="1" width="13.28125" style="5" customWidth="1"/>
    <col min="2" max="2" width="64.140625" style="5" customWidth="1"/>
    <col min="3" max="4" width="40.7109375" style="5" customWidth="1"/>
    <col min="5" max="5" width="6.7109375" style="5" customWidth="1"/>
    <col min="6" max="6" width="41.7109375" style="5" customWidth="1"/>
    <col min="7" max="7" width="41.7109375" style="3" customWidth="1"/>
    <col min="8" max="8" width="7.28125" style="5" customWidth="1"/>
    <col min="9" max="9" width="71.8515625" style="5" customWidth="1"/>
    <col min="10" max="11" width="47.7109375" style="5" customWidth="1"/>
    <col min="12" max="12" width="7.28125" style="5" customWidth="1"/>
    <col min="13" max="13" width="25.7109375" style="5" customWidth="1"/>
    <col min="14" max="14" width="25.7109375" style="3" customWidth="1"/>
    <col min="15" max="16384" width="8.8515625" style="1" customWidth="1"/>
  </cols>
  <sheetData>
    <row r="1" spans="1:13" ht="31.5">
      <c r="A1" s="22" t="s">
        <v>2967</v>
      </c>
      <c r="B1" s="22"/>
      <c r="C1" s="3"/>
      <c r="D1" s="3"/>
      <c r="E1" s="3"/>
      <c r="F1" s="30" t="s">
        <v>150</v>
      </c>
      <c r="H1" s="3"/>
      <c r="I1" s="22"/>
      <c r="J1" s="3"/>
      <c r="K1" s="3"/>
      <c r="L1" s="3"/>
      <c r="M1" s="3"/>
    </row>
    <row r="2" spans="1:13" ht="15.75" thickBot="1">
      <c r="A2" s="3"/>
      <c r="B2" s="79"/>
      <c r="C2" s="79"/>
      <c r="D2" s="3"/>
      <c r="E2" s="3"/>
      <c r="F2" s="3"/>
      <c r="H2" s="3"/>
      <c r="L2" s="3"/>
      <c r="M2" s="3"/>
    </row>
    <row r="3" spans="1:13" ht="19.5" thickBot="1">
      <c r="A3" s="52"/>
      <c r="B3" s="51" t="s">
        <v>2865</v>
      </c>
      <c r="C3" s="80" t="s">
        <v>2791</v>
      </c>
      <c r="D3" s="52"/>
      <c r="E3" s="52"/>
      <c r="F3" s="52"/>
      <c r="G3" s="52"/>
      <c r="H3" s="3"/>
      <c r="L3" s="3"/>
      <c r="M3" s="3"/>
    </row>
    <row r="4" spans="8:13" ht="15.75" thickBot="1">
      <c r="H4" s="3"/>
      <c r="L4" s="3"/>
      <c r="M4" s="3"/>
    </row>
    <row r="5" spans="1:13" ht="19.5" thickBot="1">
      <c r="A5" s="57"/>
      <c r="B5" s="75" t="s">
        <v>2966</v>
      </c>
      <c r="C5" s="57"/>
      <c r="E5" s="4"/>
      <c r="F5" s="4"/>
      <c r="H5" s="3"/>
      <c r="L5" s="3"/>
      <c r="M5" s="3"/>
    </row>
    <row r="6" spans="2:13" ht="15">
      <c r="B6" s="69" t="s">
        <v>2794</v>
      </c>
      <c r="H6" s="3"/>
      <c r="L6" s="3"/>
      <c r="M6" s="3"/>
    </row>
    <row r="7" spans="2:13" ht="15">
      <c r="B7" s="70" t="s">
        <v>2795</v>
      </c>
      <c r="H7" s="3"/>
      <c r="L7" s="3"/>
      <c r="M7" s="3"/>
    </row>
    <row r="8" spans="2:13" ht="15">
      <c r="B8" s="70" t="s">
        <v>2796</v>
      </c>
      <c r="F8" s="5" t="s">
        <v>2948</v>
      </c>
      <c r="H8" s="3"/>
      <c r="L8" s="3"/>
      <c r="M8" s="3"/>
    </row>
    <row r="9" spans="2:13" ht="15">
      <c r="B9" s="72" t="s">
        <v>2950</v>
      </c>
      <c r="H9" s="3"/>
      <c r="L9" s="3"/>
      <c r="M9" s="3"/>
    </row>
    <row r="10" spans="2:13" ht="15">
      <c r="B10" s="72" t="s">
        <v>2951</v>
      </c>
      <c r="H10" s="3"/>
      <c r="L10" s="3"/>
      <c r="M10" s="3"/>
    </row>
    <row r="11" spans="2:13" ht="15.75" thickBot="1">
      <c r="B11" s="73" t="s">
        <v>2952</v>
      </c>
      <c r="H11" s="3"/>
      <c r="L11" s="3"/>
      <c r="M11" s="3"/>
    </row>
    <row r="12" spans="2:13" ht="15">
      <c r="B12" s="62"/>
      <c r="H12" s="3"/>
      <c r="L12" s="3"/>
      <c r="M12" s="3"/>
    </row>
    <row r="13" spans="1:13" ht="37.5">
      <c r="A13" s="21" t="s">
        <v>2961</v>
      </c>
      <c r="B13" s="21" t="s">
        <v>2794</v>
      </c>
      <c r="C13" s="18"/>
      <c r="D13" s="18"/>
      <c r="E13" s="18"/>
      <c r="F13" s="18"/>
      <c r="G13" s="19"/>
      <c r="H13" s="3"/>
      <c r="L13" s="3"/>
      <c r="M13" s="3"/>
    </row>
    <row r="14" spans="1:13" ht="15">
      <c r="A14" s="5" t="s">
        <v>1969</v>
      </c>
      <c r="B14" s="13" t="s">
        <v>2787</v>
      </c>
      <c r="C14" s="5" t="s">
        <v>2734</v>
      </c>
      <c r="E14" s="4"/>
      <c r="F14" s="4"/>
      <c r="H14" s="3"/>
      <c r="L14" s="3"/>
      <c r="M14" s="3"/>
    </row>
    <row r="15" spans="1:13" ht="15">
      <c r="A15" s="5" t="s">
        <v>1970</v>
      </c>
      <c r="B15" s="13" t="s">
        <v>2788</v>
      </c>
      <c r="C15" s="5" t="s">
        <v>2685</v>
      </c>
      <c r="E15" s="4"/>
      <c r="F15" s="4"/>
      <c r="H15" s="3"/>
      <c r="L15" s="3"/>
      <c r="M15" s="3"/>
    </row>
    <row r="16" spans="1:13" ht="30">
      <c r="A16" s="5" t="s">
        <v>1971</v>
      </c>
      <c r="B16" s="13" t="s">
        <v>2924</v>
      </c>
      <c r="C16" s="58" t="s">
        <v>2686</v>
      </c>
      <c r="E16" s="4"/>
      <c r="F16" s="4"/>
      <c r="H16" s="3"/>
      <c r="L16" s="3"/>
      <c r="M16" s="3"/>
    </row>
    <row r="17" spans="1:13" ht="15">
      <c r="A17" s="5" t="s">
        <v>1972</v>
      </c>
      <c r="B17" s="13" t="s">
        <v>2970</v>
      </c>
      <c r="C17" s="101" t="s">
        <v>569</v>
      </c>
      <c r="E17" s="4"/>
      <c r="F17" s="4"/>
      <c r="H17" s="3"/>
      <c r="L17" s="3"/>
      <c r="M17" s="3"/>
    </row>
    <row r="18" spans="1:13" ht="15" hidden="1" outlineLevel="1">
      <c r="A18" s="5" t="s">
        <v>1973</v>
      </c>
      <c r="B18" s="54" t="s">
        <v>2953</v>
      </c>
      <c r="E18" s="4"/>
      <c r="F18" s="4"/>
      <c r="H18" s="3"/>
      <c r="L18" s="3"/>
      <c r="M18" s="3"/>
    </row>
    <row r="19" spans="1:13" ht="15" hidden="1" outlineLevel="1">
      <c r="A19" s="5" t="s">
        <v>1974</v>
      </c>
      <c r="B19" s="54" t="s">
        <v>2954</v>
      </c>
      <c r="E19" s="4"/>
      <c r="F19" s="4"/>
      <c r="H19" s="3"/>
      <c r="L19" s="3"/>
      <c r="M19" s="3"/>
    </row>
    <row r="20" spans="1:13" ht="15" hidden="1" outlineLevel="1">
      <c r="A20" s="5" t="s">
        <v>1975</v>
      </c>
      <c r="B20" s="54"/>
      <c r="E20" s="4"/>
      <c r="F20" s="4"/>
      <c r="H20" s="3"/>
      <c r="L20" s="3"/>
      <c r="M20" s="3"/>
    </row>
    <row r="21" spans="1:13" ht="15" hidden="1" outlineLevel="1">
      <c r="A21" s="5" t="s">
        <v>1976</v>
      </c>
      <c r="B21" s="54"/>
      <c r="E21" s="4"/>
      <c r="F21" s="4"/>
      <c r="H21" s="3"/>
      <c r="L21" s="3"/>
      <c r="M21" s="3"/>
    </row>
    <row r="22" spans="1:13" ht="15" hidden="1" outlineLevel="1">
      <c r="A22" s="5" t="s">
        <v>1977</v>
      </c>
      <c r="B22" s="54"/>
      <c r="E22" s="4"/>
      <c r="F22" s="4"/>
      <c r="H22" s="3"/>
      <c r="L22" s="3"/>
      <c r="M22" s="3"/>
    </row>
    <row r="23" spans="1:13" ht="15" hidden="1" outlineLevel="1">
      <c r="A23" s="5" t="s">
        <v>1978</v>
      </c>
      <c r="B23" s="54"/>
      <c r="E23" s="4"/>
      <c r="F23" s="4"/>
      <c r="H23" s="3"/>
      <c r="L23" s="3"/>
      <c r="M23" s="3"/>
    </row>
    <row r="24" spans="1:13" ht="15" hidden="1" outlineLevel="1">
      <c r="A24" s="5" t="s">
        <v>1979</v>
      </c>
      <c r="B24" s="54"/>
      <c r="E24" s="4"/>
      <c r="F24" s="4"/>
      <c r="H24" s="3"/>
      <c r="L24" s="3"/>
      <c r="M24" s="3"/>
    </row>
    <row r="25" spans="1:13" ht="15" hidden="1" outlineLevel="1">
      <c r="A25" s="5" t="s">
        <v>1980</v>
      </c>
      <c r="B25" s="54"/>
      <c r="E25" s="4"/>
      <c r="F25" s="4"/>
      <c r="H25" s="3"/>
      <c r="L25" s="3"/>
      <c r="M25" s="3"/>
    </row>
    <row r="26" spans="1:13" ht="18.75" collapsed="1">
      <c r="A26" s="18"/>
      <c r="B26" s="21" t="s">
        <v>2795</v>
      </c>
      <c r="C26" s="18"/>
      <c r="D26" s="18"/>
      <c r="E26" s="18"/>
      <c r="F26" s="18"/>
      <c r="G26" s="19"/>
      <c r="H26" s="3"/>
      <c r="L26" s="3"/>
      <c r="M26" s="3"/>
    </row>
    <row r="27" spans="1:13" ht="15">
      <c r="A27" s="5" t="s">
        <v>1981</v>
      </c>
      <c r="B27" s="60" t="s">
        <v>2919</v>
      </c>
      <c r="C27" s="5" t="s">
        <v>2687</v>
      </c>
      <c r="D27" s="7"/>
      <c r="E27" s="7"/>
      <c r="F27" s="7"/>
      <c r="H27" s="3"/>
      <c r="L27" s="3"/>
      <c r="M27" s="3"/>
    </row>
    <row r="28" spans="1:13" ht="15">
      <c r="A28" s="5" t="s">
        <v>1982</v>
      </c>
      <c r="B28" s="60" t="s">
        <v>2920</v>
      </c>
      <c r="C28" s="5" t="s">
        <v>2687</v>
      </c>
      <c r="D28" s="7"/>
      <c r="E28" s="7"/>
      <c r="F28" s="7"/>
      <c r="H28" s="3"/>
      <c r="L28" s="3"/>
      <c r="M28" s="3"/>
    </row>
    <row r="29" spans="1:13" ht="30">
      <c r="A29" s="5" t="s">
        <v>1983</v>
      </c>
      <c r="B29" s="60" t="s">
        <v>2774</v>
      </c>
      <c r="C29" s="7" t="s">
        <v>2688</v>
      </c>
      <c r="D29" s="7"/>
      <c r="E29" s="7"/>
      <c r="F29" s="7"/>
      <c r="H29" s="3"/>
      <c r="L29" s="3"/>
      <c r="M29" s="3"/>
    </row>
    <row r="30" spans="1:13" ht="15" hidden="1" outlineLevel="1">
      <c r="A30" s="5" t="s">
        <v>1984</v>
      </c>
      <c r="B30" s="60"/>
      <c r="D30" s="7"/>
      <c r="E30" s="7"/>
      <c r="F30" s="7"/>
      <c r="H30" s="3"/>
      <c r="L30" s="3"/>
      <c r="M30" s="3"/>
    </row>
    <row r="31" spans="1:13" ht="15" hidden="1" outlineLevel="1">
      <c r="A31" s="5" t="s">
        <v>1985</v>
      </c>
      <c r="B31" s="60"/>
      <c r="D31" s="7"/>
      <c r="E31" s="7"/>
      <c r="F31" s="7"/>
      <c r="H31" s="3"/>
      <c r="L31" s="3"/>
      <c r="M31" s="3"/>
    </row>
    <row r="32" spans="1:13" ht="15" hidden="1" outlineLevel="1">
      <c r="A32" s="5" t="s">
        <v>1986</v>
      </c>
      <c r="B32" s="60"/>
      <c r="E32" s="7"/>
      <c r="F32" s="7"/>
      <c r="H32" s="3"/>
      <c r="L32" s="3"/>
      <c r="M32" s="3"/>
    </row>
    <row r="33" spans="1:13" ht="15" hidden="1" outlineLevel="1">
      <c r="A33" s="5" t="s">
        <v>1987</v>
      </c>
      <c r="B33" s="60"/>
      <c r="E33" s="7"/>
      <c r="F33" s="7"/>
      <c r="H33" s="3"/>
      <c r="L33" s="3"/>
      <c r="M33" s="3"/>
    </row>
    <row r="34" spans="1:13" ht="15" hidden="1" outlineLevel="1">
      <c r="A34" s="5" t="s">
        <v>1988</v>
      </c>
      <c r="B34" s="60"/>
      <c r="E34" s="7"/>
      <c r="F34" s="7"/>
      <c r="H34" s="3"/>
      <c r="L34" s="3"/>
      <c r="M34" s="3"/>
    </row>
    <row r="35" spans="1:13" ht="15" hidden="1" outlineLevel="1">
      <c r="A35" s="5" t="s">
        <v>1989</v>
      </c>
      <c r="B35" s="15"/>
      <c r="E35" s="7"/>
      <c r="F35" s="7"/>
      <c r="H35" s="3"/>
      <c r="L35" s="3"/>
      <c r="M35" s="3"/>
    </row>
    <row r="36" spans="1:13" ht="18.75" collapsed="1">
      <c r="A36" s="21"/>
      <c r="B36" s="21" t="s">
        <v>2796</v>
      </c>
      <c r="C36" s="21"/>
      <c r="D36" s="18"/>
      <c r="E36" s="18"/>
      <c r="F36" s="18"/>
      <c r="G36" s="19"/>
      <c r="H36" s="3"/>
      <c r="L36" s="3"/>
      <c r="M36" s="3"/>
    </row>
    <row r="37" spans="1:13" ht="15" customHeight="1">
      <c r="A37" s="39"/>
      <c r="B37" s="56" t="s">
        <v>2295</v>
      </c>
      <c r="C37" s="39" t="s">
        <v>2818</v>
      </c>
      <c r="D37" s="39"/>
      <c r="E37" s="38"/>
      <c r="F37" s="41"/>
      <c r="G37" s="41"/>
      <c r="H37" s="3"/>
      <c r="L37" s="3"/>
      <c r="M37" s="3"/>
    </row>
    <row r="38" spans="1:13" ht="15">
      <c r="A38" s="5" t="s">
        <v>1990</v>
      </c>
      <c r="B38" s="7" t="s">
        <v>536</v>
      </c>
      <c r="C38" s="107">
        <f>SUM('D1.Overview'!D140:J140)</f>
        <v>30071.233257449996</v>
      </c>
      <c r="G38" s="5"/>
      <c r="H38" s="3"/>
      <c r="L38" s="3"/>
      <c r="M38" s="3"/>
    </row>
    <row r="39" spans="1:13" ht="15">
      <c r="A39" s="5" t="s">
        <v>1991</v>
      </c>
      <c r="B39" s="7" t="s">
        <v>2869</v>
      </c>
      <c r="C39" s="107">
        <v>21902</v>
      </c>
      <c r="G39" s="5"/>
      <c r="H39" s="3"/>
      <c r="L39" s="3"/>
      <c r="M39" s="3"/>
    </row>
    <row r="40" spans="1:13" ht="15" outlineLevel="1">
      <c r="A40" s="5" t="s">
        <v>1992</v>
      </c>
      <c r="B40" s="67" t="s">
        <v>2971</v>
      </c>
      <c r="C40" s="5" t="s">
        <v>2921</v>
      </c>
      <c r="G40" s="5"/>
      <c r="H40" s="3"/>
      <c r="L40" s="3"/>
      <c r="M40" s="3"/>
    </row>
    <row r="41" spans="1:13" ht="15" outlineLevel="1">
      <c r="A41" s="5" t="s">
        <v>1993</v>
      </c>
      <c r="B41" s="67" t="s">
        <v>2972</v>
      </c>
      <c r="C41" s="5" t="s">
        <v>2921</v>
      </c>
      <c r="G41" s="5"/>
      <c r="H41" s="3"/>
      <c r="L41" s="3"/>
      <c r="M41" s="3"/>
    </row>
    <row r="42" spans="1:13" ht="15" outlineLevel="1">
      <c r="A42" s="5" t="s">
        <v>1994</v>
      </c>
      <c r="B42" s="7"/>
      <c r="F42" s="7"/>
      <c r="H42" s="3"/>
      <c r="L42" s="3"/>
      <c r="M42" s="3"/>
    </row>
    <row r="43" spans="1:13" ht="15" outlineLevel="1">
      <c r="A43" s="5" t="s">
        <v>1995</v>
      </c>
      <c r="B43" s="7"/>
      <c r="F43" s="7"/>
      <c r="H43" s="3"/>
      <c r="L43" s="3"/>
      <c r="M43" s="3"/>
    </row>
    <row r="44" spans="1:13" ht="15" customHeight="1">
      <c r="A44" s="39"/>
      <c r="B44" s="56" t="s">
        <v>2296</v>
      </c>
      <c r="C44" s="39" t="s">
        <v>2763</v>
      </c>
      <c r="D44" s="39" t="s">
        <v>2764</v>
      </c>
      <c r="E44" s="38"/>
      <c r="F44" s="41" t="s">
        <v>2866</v>
      </c>
      <c r="G44" s="41" t="s">
        <v>2896</v>
      </c>
      <c r="H44" s="3"/>
      <c r="L44" s="3"/>
      <c r="M44" s="3"/>
    </row>
    <row r="45" spans="1:13" ht="15">
      <c r="A45" s="5" t="s">
        <v>1996</v>
      </c>
      <c r="B45" s="7" t="s">
        <v>2973</v>
      </c>
      <c r="C45" s="81">
        <v>1.05</v>
      </c>
      <c r="D45" s="98">
        <f>'D1.Overview'!D61</f>
        <v>1.191</v>
      </c>
      <c r="E45" s="81"/>
      <c r="F45" s="81">
        <v>1.05</v>
      </c>
      <c r="G45" s="5" t="s">
        <v>2722</v>
      </c>
      <c r="H45" s="3"/>
      <c r="L45" s="3"/>
      <c r="M45" s="3"/>
    </row>
    <row r="46" spans="1:13" ht="15">
      <c r="A46" s="5" t="s">
        <v>1997</v>
      </c>
      <c r="B46" s="54" t="s">
        <v>2955</v>
      </c>
      <c r="C46" s="102" t="s">
        <v>2921</v>
      </c>
      <c r="D46" s="98">
        <f>'Report externe Asset Cover Test'!G14</f>
        <v>1.1565173263423996</v>
      </c>
      <c r="E46" s="81"/>
      <c r="F46" s="81">
        <v>1</v>
      </c>
      <c r="G46" s="5" t="s">
        <v>2721</v>
      </c>
      <c r="H46" s="3"/>
      <c r="L46" s="3"/>
      <c r="M46" s="3"/>
    </row>
    <row r="47" spans="1:13" ht="15" hidden="1" outlineLevel="1">
      <c r="A47" s="5" t="s">
        <v>1998</v>
      </c>
      <c r="B47" s="54" t="s">
        <v>2956</v>
      </c>
      <c r="C47" s="102"/>
      <c r="D47" s="103"/>
      <c r="F47" s="81"/>
      <c r="G47" s="102"/>
      <c r="H47" s="3"/>
      <c r="L47" s="3"/>
      <c r="M47" s="3"/>
    </row>
    <row r="48" spans="1:13" ht="15" hidden="1" outlineLevel="1">
      <c r="A48" s="5" t="s">
        <v>1999</v>
      </c>
      <c r="B48" s="54"/>
      <c r="C48" s="103"/>
      <c r="G48" s="5"/>
      <c r="H48" s="3"/>
      <c r="L48" s="3"/>
      <c r="M48" s="3"/>
    </row>
    <row r="49" spans="1:13" ht="15" hidden="1" outlineLevel="1">
      <c r="A49" s="5" t="s">
        <v>2000</v>
      </c>
      <c r="B49" s="54"/>
      <c r="G49" s="5"/>
      <c r="H49" s="3"/>
      <c r="L49" s="3"/>
      <c r="M49" s="3"/>
    </row>
    <row r="50" spans="1:13" ht="15" hidden="1" outlineLevel="1">
      <c r="A50" s="5" t="s">
        <v>2001</v>
      </c>
      <c r="B50" s="54"/>
      <c r="G50" s="5"/>
      <c r="H50" s="3"/>
      <c r="L50" s="3"/>
      <c r="M50" s="3"/>
    </row>
    <row r="51" spans="1:13" ht="15" hidden="1" outlineLevel="1">
      <c r="A51" s="5" t="s">
        <v>2002</v>
      </c>
      <c r="B51" s="54"/>
      <c r="G51" s="5"/>
      <c r="H51" s="3"/>
      <c r="L51" s="3"/>
      <c r="M51" s="3"/>
    </row>
    <row r="52" spans="1:13" ht="15" customHeight="1" collapsed="1">
      <c r="A52" s="39"/>
      <c r="B52" s="56" t="s">
        <v>2297</v>
      </c>
      <c r="C52" s="39" t="s">
        <v>2818</v>
      </c>
      <c r="D52" s="39"/>
      <c r="E52" s="38"/>
      <c r="F52" s="41" t="s">
        <v>2881</v>
      </c>
      <c r="G52" s="41"/>
      <c r="H52" s="3"/>
      <c r="L52" s="3"/>
      <c r="M52" s="3"/>
    </row>
    <row r="53" spans="1:13" ht="15">
      <c r="A53" s="5" t="s">
        <v>2003</v>
      </c>
      <c r="B53" s="7" t="s">
        <v>2769</v>
      </c>
      <c r="C53" s="107">
        <f>$C$38</f>
        <v>30071.233257449996</v>
      </c>
      <c r="D53" s="103"/>
      <c r="E53" s="55"/>
      <c r="F53" s="40">
        <f>IF($C$58=0,"",IF(C53="[for completion]","",C53/$C$58))</f>
        <v>1</v>
      </c>
      <c r="G53" s="40"/>
      <c r="H53" s="3"/>
      <c r="L53" s="3"/>
      <c r="M53" s="3"/>
    </row>
    <row r="54" spans="1:13" ht="15">
      <c r="A54" s="5" t="s">
        <v>2004</v>
      </c>
      <c r="B54" s="7" t="s">
        <v>2918</v>
      </c>
      <c r="C54" s="108">
        <v>0</v>
      </c>
      <c r="E54" s="55"/>
      <c r="F54" s="40">
        <f>IF($C$58=0,"",IF(C54="[for completion]","",C54/$C$58))</f>
        <v>0</v>
      </c>
      <c r="G54" s="40"/>
      <c r="H54" s="3"/>
      <c r="L54" s="3"/>
      <c r="M54" s="3"/>
    </row>
    <row r="55" spans="1:13" ht="15">
      <c r="A55" s="5" t="s">
        <v>2005</v>
      </c>
      <c r="B55" s="7" t="s">
        <v>2891</v>
      </c>
      <c r="C55" s="108">
        <v>0</v>
      </c>
      <c r="E55" s="55"/>
      <c r="F55" s="40"/>
      <c r="G55" s="40"/>
      <c r="H55" s="3"/>
      <c r="L55" s="3"/>
      <c r="M55" s="3"/>
    </row>
    <row r="56" spans="1:13" ht="15">
      <c r="A56" s="5" t="s">
        <v>2006</v>
      </c>
      <c r="B56" s="7" t="s">
        <v>2789</v>
      </c>
      <c r="C56" s="108">
        <v>0</v>
      </c>
      <c r="E56" s="55"/>
      <c r="F56" s="40">
        <f>IF($C$58=0,"",IF(C56="[for completion]","",C56/$C$58))</f>
        <v>0</v>
      </c>
      <c r="G56" s="40"/>
      <c r="H56" s="3"/>
      <c r="L56" s="3"/>
      <c r="M56" s="3"/>
    </row>
    <row r="57" spans="1:13" ht="15">
      <c r="A57" s="5" t="s">
        <v>2007</v>
      </c>
      <c r="B57" s="5" t="s">
        <v>2736</v>
      </c>
      <c r="C57" s="108">
        <v>0</v>
      </c>
      <c r="E57" s="55"/>
      <c r="F57" s="40">
        <f>IF($C$58=0,"",IF(C57="[for completion]","",C57/$C$58))</f>
        <v>0</v>
      </c>
      <c r="G57" s="40"/>
      <c r="H57" s="3"/>
      <c r="L57" s="3"/>
      <c r="M57" s="3"/>
    </row>
    <row r="58" spans="1:13" ht="15">
      <c r="A58" s="5" t="s">
        <v>2008</v>
      </c>
      <c r="B58" s="8" t="s">
        <v>2735</v>
      </c>
      <c r="C58" s="107">
        <f>SUM(C53:C57)</f>
        <v>30071.233257449996</v>
      </c>
      <c r="D58" s="55"/>
      <c r="E58" s="55"/>
      <c r="F58" s="121">
        <f>SUM(F53:F57)</f>
        <v>1</v>
      </c>
      <c r="G58" s="40"/>
      <c r="H58" s="3"/>
      <c r="L58" s="3"/>
      <c r="M58" s="3"/>
    </row>
    <row r="59" spans="1:13" ht="15" hidden="1" outlineLevel="1">
      <c r="A59" s="5" t="s">
        <v>2009</v>
      </c>
      <c r="B59" s="63" t="s">
        <v>2890</v>
      </c>
      <c r="C59" s="103"/>
      <c r="E59" s="55"/>
      <c r="F59" s="40">
        <f aca="true" t="shared" si="0" ref="F59:F64">IF($C$58=0,"",IF(C59="[for completion]","",C59/$C$58))</f>
        <v>0</v>
      </c>
      <c r="G59" s="40"/>
      <c r="H59" s="3"/>
      <c r="L59" s="3"/>
      <c r="M59" s="3"/>
    </row>
    <row r="60" spans="1:13" ht="15" hidden="1" outlineLevel="1">
      <c r="A60" s="5" t="s">
        <v>2010</v>
      </c>
      <c r="B60" s="63" t="s">
        <v>2890</v>
      </c>
      <c r="C60" s="103"/>
      <c r="E60" s="55"/>
      <c r="F60" s="40">
        <f t="shared" si="0"/>
        <v>0</v>
      </c>
      <c r="G60" s="40"/>
      <c r="H60" s="3"/>
      <c r="L60" s="3"/>
      <c r="M60" s="3"/>
    </row>
    <row r="61" spans="1:13" ht="15" hidden="1" outlineLevel="1">
      <c r="A61" s="5" t="s">
        <v>2011</v>
      </c>
      <c r="B61" s="63" t="s">
        <v>2890</v>
      </c>
      <c r="C61" s="103"/>
      <c r="E61" s="55"/>
      <c r="F61" s="40">
        <f t="shared" si="0"/>
        <v>0</v>
      </c>
      <c r="G61" s="40"/>
      <c r="H61" s="3"/>
      <c r="L61" s="3"/>
      <c r="M61" s="3"/>
    </row>
    <row r="62" spans="1:13" ht="15" hidden="1" outlineLevel="1">
      <c r="A62" s="5" t="s">
        <v>2012</v>
      </c>
      <c r="B62" s="63" t="s">
        <v>2890</v>
      </c>
      <c r="C62" s="103"/>
      <c r="E62" s="55"/>
      <c r="F62" s="40">
        <f t="shared" si="0"/>
        <v>0</v>
      </c>
      <c r="G62" s="40"/>
      <c r="H62" s="3"/>
      <c r="L62" s="3"/>
      <c r="M62" s="3"/>
    </row>
    <row r="63" spans="1:13" ht="15" hidden="1" outlineLevel="1">
      <c r="A63" s="5" t="s">
        <v>2013</v>
      </c>
      <c r="B63" s="63" t="s">
        <v>2890</v>
      </c>
      <c r="C63" s="103"/>
      <c r="E63" s="55"/>
      <c r="F63" s="40">
        <f t="shared" si="0"/>
        <v>0</v>
      </c>
      <c r="G63" s="40"/>
      <c r="H63" s="3"/>
      <c r="L63" s="3"/>
      <c r="M63" s="3"/>
    </row>
    <row r="64" spans="1:13" ht="15" hidden="1" outlineLevel="1">
      <c r="A64" s="5" t="s">
        <v>2014</v>
      </c>
      <c r="B64" s="63" t="s">
        <v>2890</v>
      </c>
      <c r="C64" s="103"/>
      <c r="D64" s="1"/>
      <c r="E64" s="1"/>
      <c r="F64" s="40">
        <f t="shared" si="0"/>
        <v>0</v>
      </c>
      <c r="G64" s="53"/>
      <c r="H64" s="3"/>
      <c r="L64" s="3"/>
      <c r="M64" s="3"/>
    </row>
    <row r="65" spans="1:13" ht="15" customHeight="1" collapsed="1">
      <c r="A65" s="39"/>
      <c r="B65" s="56" t="s">
        <v>2298</v>
      </c>
      <c r="C65" s="39" t="s">
        <v>2824</v>
      </c>
      <c r="D65" s="39" t="s">
        <v>2723</v>
      </c>
      <c r="E65" s="38"/>
      <c r="F65" s="41" t="s">
        <v>2790</v>
      </c>
      <c r="G65" s="109" t="s">
        <v>2725</v>
      </c>
      <c r="H65" s="3"/>
      <c r="L65" s="3"/>
      <c r="M65" s="3"/>
    </row>
    <row r="66" spans="1:13" ht="15">
      <c r="A66" s="5" t="s">
        <v>2015</v>
      </c>
      <c r="B66" s="7" t="s">
        <v>2817</v>
      </c>
      <c r="C66" s="104">
        <f>'D1.Overview'!E116</f>
        <v>7.148785166866464</v>
      </c>
      <c r="D66" s="104">
        <f>'D1.Overview'!D116</f>
        <v>4.804693529590591</v>
      </c>
      <c r="E66" s="13"/>
      <c r="F66" s="50"/>
      <c r="G66" s="48"/>
      <c r="H66" s="3"/>
      <c r="L66" s="3"/>
      <c r="M66" s="3"/>
    </row>
    <row r="67" spans="2:13" ht="15">
      <c r="B67" s="7"/>
      <c r="C67" s="104"/>
      <c r="D67" s="104"/>
      <c r="E67" s="13"/>
      <c r="F67" s="50"/>
      <c r="G67" s="48"/>
      <c r="H67" s="3"/>
      <c r="L67" s="3"/>
      <c r="M67" s="3"/>
    </row>
    <row r="68" spans="2:13" ht="15">
      <c r="B68" s="7" t="s">
        <v>537</v>
      </c>
      <c r="C68" s="13"/>
      <c r="D68" s="105"/>
      <c r="E68" s="103"/>
      <c r="F68" s="48"/>
      <c r="G68" s="48"/>
      <c r="H68" s="3"/>
      <c r="L68" s="3"/>
      <c r="M68" s="3"/>
    </row>
    <row r="69" spans="2:13" ht="15">
      <c r="B69" s="7" t="s">
        <v>2814</v>
      </c>
      <c r="C69" s="105"/>
      <c r="D69" s="105"/>
      <c r="E69" s="103"/>
      <c r="F69" s="48"/>
      <c r="G69" s="48"/>
      <c r="H69" s="3"/>
      <c r="L69" s="3"/>
      <c r="M69" s="3"/>
    </row>
    <row r="70" spans="1:13" ht="15">
      <c r="A70" s="5" t="s">
        <v>2016</v>
      </c>
      <c r="B70" s="9" t="s">
        <v>2745</v>
      </c>
      <c r="C70" s="107">
        <f>'D1.Overview'!D140</f>
        <v>2772.9809923300004</v>
      </c>
      <c r="D70" s="107">
        <f>'D1.Overview'!D128</f>
        <v>4701.383907353112</v>
      </c>
      <c r="E70" s="9"/>
      <c r="F70" s="40">
        <f aca="true" t="shared" si="1" ref="F70:F76">IF($C$77=0,"",IF(C70="[for completion]","",C70/$C$77))</f>
        <v>0.09221374356647007</v>
      </c>
      <c r="G70" s="40">
        <f aca="true" t="shared" si="2" ref="G70:G76">IF($D$77=0,"",IF(D70="[Mark as ND1 if not relevant]","",D70/$D$77))</f>
        <v>0.15634157284934375</v>
      </c>
      <c r="H70" s="3"/>
      <c r="L70" s="3"/>
      <c r="M70" s="3"/>
    </row>
    <row r="71" spans="1:13" ht="15">
      <c r="A71" s="5" t="s">
        <v>2017</v>
      </c>
      <c r="B71" s="9" t="s">
        <v>2739</v>
      </c>
      <c r="C71" s="107">
        <f>'D1.Overview'!E140</f>
        <v>2651.3497302299998</v>
      </c>
      <c r="D71" s="107">
        <f>'D1.Overview'!E128</f>
        <v>4403.624661168209</v>
      </c>
      <c r="E71" s="9"/>
      <c r="F71" s="40">
        <f t="shared" si="1"/>
        <v>0.0881689722377163</v>
      </c>
      <c r="G71" s="40">
        <f t="shared" si="2"/>
        <v>0.14643977588990514</v>
      </c>
      <c r="H71" s="3"/>
      <c r="L71" s="3"/>
      <c r="M71" s="3"/>
    </row>
    <row r="72" spans="1:13" ht="15">
      <c r="A72" s="5" t="s">
        <v>2018</v>
      </c>
      <c r="B72" s="9" t="s">
        <v>2740</v>
      </c>
      <c r="C72" s="107">
        <f>'D1.Overview'!F140</f>
        <v>2522.61078757</v>
      </c>
      <c r="D72" s="107">
        <f>'D1.Overview'!F128</f>
        <v>3738.77234136911</v>
      </c>
      <c r="E72" s="9"/>
      <c r="F72" s="40">
        <f t="shared" si="1"/>
        <v>0.08388783945018403</v>
      </c>
      <c r="G72" s="40">
        <f t="shared" si="2"/>
        <v>0.12433052903019767</v>
      </c>
      <c r="H72" s="3"/>
      <c r="L72" s="3"/>
      <c r="M72" s="3"/>
    </row>
    <row r="73" spans="1:13" ht="15">
      <c r="A73" s="5" t="s">
        <v>2019</v>
      </c>
      <c r="B73" s="9" t="s">
        <v>2741</v>
      </c>
      <c r="C73" s="107">
        <f>'D1.Overview'!G140</f>
        <v>2395.27858616</v>
      </c>
      <c r="D73" s="107">
        <f>'D1.Overview'!G128</f>
        <v>3164.023173815058</v>
      </c>
      <c r="E73" s="9"/>
      <c r="F73" s="40">
        <f t="shared" si="1"/>
        <v>0.07965348696055163</v>
      </c>
      <c r="G73" s="40">
        <f t="shared" si="2"/>
        <v>0.10521760598030334</v>
      </c>
      <c r="H73" s="3"/>
      <c r="L73" s="3"/>
      <c r="M73" s="3"/>
    </row>
    <row r="74" spans="1:13" ht="15">
      <c r="A74" s="5" t="s">
        <v>2020</v>
      </c>
      <c r="B74" s="9" t="s">
        <v>2742</v>
      </c>
      <c r="C74" s="107">
        <f>'D1.Overview'!H140</f>
        <v>2267.95870999</v>
      </c>
      <c r="D74" s="107">
        <f>'D1.Overview'!H128</f>
        <v>2668.6735364448737</v>
      </c>
      <c r="E74" s="9"/>
      <c r="F74" s="40">
        <f t="shared" si="1"/>
        <v>0.07541954433904452</v>
      </c>
      <c r="G74" s="40">
        <f t="shared" si="2"/>
        <v>0.08874506450253077</v>
      </c>
      <c r="H74" s="3"/>
      <c r="L74" s="3"/>
      <c r="M74" s="3"/>
    </row>
    <row r="75" spans="1:13" ht="15">
      <c r="A75" s="5" t="s">
        <v>2021</v>
      </c>
      <c r="B75" s="9" t="s">
        <v>2743</v>
      </c>
      <c r="C75" s="107">
        <f>'D1.Overview'!I140</f>
        <v>9173.16505686</v>
      </c>
      <c r="D75" s="107">
        <f>'D1.Overview'!I128</f>
        <v>7912.911771208032</v>
      </c>
      <c r="E75" s="9"/>
      <c r="F75" s="40">
        <f t="shared" si="1"/>
        <v>0.3050478501604983</v>
      </c>
      <c r="G75" s="40">
        <f t="shared" si="2"/>
        <v>0.26313891749913476</v>
      </c>
      <c r="H75" s="3"/>
      <c r="L75" s="3"/>
      <c r="M75" s="3"/>
    </row>
    <row r="76" spans="1:13" ht="15">
      <c r="A76" s="5" t="s">
        <v>2022</v>
      </c>
      <c r="B76" s="9" t="s">
        <v>2744</v>
      </c>
      <c r="C76" s="107">
        <f>'D1.Overview'!J140</f>
        <v>8287.88939431</v>
      </c>
      <c r="D76" s="107">
        <f>'D1.Overview'!J128</f>
        <v>3481.8438812116024</v>
      </c>
      <c r="E76" s="9"/>
      <c r="F76" s="40">
        <f t="shared" si="1"/>
        <v>0.27560856328553524</v>
      </c>
      <c r="G76" s="40">
        <f t="shared" si="2"/>
        <v>0.1157865342485846</v>
      </c>
      <c r="H76" s="3"/>
      <c r="L76" s="3"/>
      <c r="M76" s="3"/>
    </row>
    <row r="77" spans="1:13" ht="15">
      <c r="A77" s="5" t="s">
        <v>2023</v>
      </c>
      <c r="B77" s="10" t="s">
        <v>2735</v>
      </c>
      <c r="C77" s="107">
        <f>SUM(C70:C76)</f>
        <v>30071.233257449996</v>
      </c>
      <c r="D77" s="55">
        <f>SUM(D70:D76)</f>
        <v>30071.233272569996</v>
      </c>
      <c r="E77" s="7"/>
      <c r="F77" s="121">
        <f>SUM(F70:F76)</f>
        <v>1</v>
      </c>
      <c r="G77" s="53">
        <f>SUM(G70:G76)</f>
        <v>1</v>
      </c>
      <c r="H77" s="3"/>
      <c r="L77" s="3"/>
      <c r="M77" s="3"/>
    </row>
    <row r="78" spans="1:13" ht="15" hidden="1" outlineLevel="1">
      <c r="A78" s="5" t="s">
        <v>2024</v>
      </c>
      <c r="B78" s="61" t="s">
        <v>2776</v>
      </c>
      <c r="C78" s="55"/>
      <c r="D78" s="55"/>
      <c r="E78" s="7"/>
      <c r="F78" s="40">
        <f>IF($C$77=0,"",IF(C78="[for completion]","",C78/$C$77))</f>
        <v>0</v>
      </c>
      <c r="G78" s="40">
        <f aca="true" t="shared" si="3" ref="G78:G87">IF($D$77=0,"",IF(D78="[for completion]","",D78/$D$77))</f>
        <v>0</v>
      </c>
      <c r="H78" s="3"/>
      <c r="L78" s="3"/>
      <c r="M78" s="3"/>
    </row>
    <row r="79" spans="1:13" ht="15" hidden="1" outlineLevel="1">
      <c r="A79" s="5" t="s">
        <v>2025</v>
      </c>
      <c r="B79" s="61" t="s">
        <v>2777</v>
      </c>
      <c r="C79" s="55"/>
      <c r="D79" s="55"/>
      <c r="E79" s="7"/>
      <c r="F79" s="40">
        <f aca="true" t="shared" si="4" ref="F79:F87">IF($C$77=0,"",IF(C79="[for completion]","",C79/$C$77))</f>
        <v>0</v>
      </c>
      <c r="G79" s="40">
        <f t="shared" si="3"/>
        <v>0</v>
      </c>
      <c r="H79" s="3"/>
      <c r="L79" s="3"/>
      <c r="M79" s="3"/>
    </row>
    <row r="80" spans="1:13" ht="15" hidden="1" outlineLevel="1">
      <c r="A80" s="5" t="s">
        <v>2026</v>
      </c>
      <c r="B80" s="61" t="s">
        <v>2778</v>
      </c>
      <c r="C80" s="55"/>
      <c r="D80" s="55"/>
      <c r="E80" s="7"/>
      <c r="F80" s="40">
        <f t="shared" si="4"/>
        <v>0</v>
      </c>
      <c r="G80" s="40">
        <f t="shared" si="3"/>
        <v>0</v>
      </c>
      <c r="H80" s="3"/>
      <c r="L80" s="3"/>
      <c r="M80" s="3"/>
    </row>
    <row r="81" spans="1:13" ht="15" hidden="1" outlineLevel="1">
      <c r="A81" s="5" t="s">
        <v>2027</v>
      </c>
      <c r="B81" s="61" t="s">
        <v>2780</v>
      </c>
      <c r="C81" s="55"/>
      <c r="D81" s="55"/>
      <c r="E81" s="7"/>
      <c r="F81" s="40">
        <f t="shared" si="4"/>
        <v>0</v>
      </c>
      <c r="G81" s="40">
        <f t="shared" si="3"/>
        <v>0</v>
      </c>
      <c r="H81" s="3"/>
      <c r="L81" s="3"/>
      <c r="M81" s="3"/>
    </row>
    <row r="82" spans="1:13" ht="15" hidden="1" outlineLevel="1">
      <c r="A82" s="5" t="s">
        <v>2028</v>
      </c>
      <c r="B82" s="61" t="s">
        <v>2781</v>
      </c>
      <c r="C82" s="55"/>
      <c r="D82" s="55"/>
      <c r="E82" s="7"/>
      <c r="F82" s="40">
        <f t="shared" si="4"/>
        <v>0</v>
      </c>
      <c r="G82" s="40">
        <f t="shared" si="3"/>
        <v>0</v>
      </c>
      <c r="H82" s="3"/>
      <c r="L82" s="3"/>
      <c r="M82" s="3"/>
    </row>
    <row r="83" spans="1:13" ht="15" hidden="1" outlineLevel="1">
      <c r="A83" s="5" t="s">
        <v>2029</v>
      </c>
      <c r="B83" s="61"/>
      <c r="C83" s="55"/>
      <c r="D83" s="55"/>
      <c r="E83" s="7"/>
      <c r="F83" s="40"/>
      <c r="G83" s="40"/>
      <c r="H83" s="3"/>
      <c r="L83" s="3"/>
      <c r="M83" s="3"/>
    </row>
    <row r="84" spans="1:13" ht="15" hidden="1" outlineLevel="1">
      <c r="A84" s="5" t="s">
        <v>2030</v>
      </c>
      <c r="B84" s="61"/>
      <c r="C84" s="55"/>
      <c r="D84" s="55"/>
      <c r="E84" s="7"/>
      <c r="F84" s="40"/>
      <c r="G84" s="40"/>
      <c r="H84" s="3"/>
      <c r="L84" s="3"/>
      <c r="M84" s="3"/>
    </row>
    <row r="85" spans="1:13" ht="15" hidden="1" outlineLevel="1">
      <c r="A85" s="5" t="s">
        <v>2031</v>
      </c>
      <c r="B85" s="61"/>
      <c r="C85" s="55"/>
      <c r="D85" s="55"/>
      <c r="E85" s="7"/>
      <c r="F85" s="40"/>
      <c r="G85" s="40"/>
      <c r="H85" s="3"/>
      <c r="L85" s="3"/>
      <c r="M85" s="3"/>
    </row>
    <row r="86" spans="1:13" ht="15" hidden="1" outlineLevel="1">
      <c r="A86" s="5" t="s">
        <v>2032</v>
      </c>
      <c r="B86" s="10"/>
      <c r="C86" s="55"/>
      <c r="D86" s="55"/>
      <c r="E86" s="7"/>
      <c r="F86" s="40">
        <f t="shared" si="4"/>
        <v>0</v>
      </c>
      <c r="G86" s="40">
        <f t="shared" si="3"/>
        <v>0</v>
      </c>
      <c r="H86" s="3"/>
      <c r="L86" s="3"/>
      <c r="M86" s="3"/>
    </row>
    <row r="87" spans="1:13" ht="15" hidden="1" outlineLevel="1">
      <c r="A87" s="5" t="s">
        <v>2033</v>
      </c>
      <c r="B87" s="61"/>
      <c r="C87" s="55"/>
      <c r="D87" s="55"/>
      <c r="E87" s="7"/>
      <c r="F87" s="40">
        <f t="shared" si="4"/>
        <v>0</v>
      </c>
      <c r="G87" s="40">
        <f t="shared" si="3"/>
        <v>0</v>
      </c>
      <c r="H87" s="3"/>
      <c r="L87" s="3"/>
      <c r="M87" s="3"/>
    </row>
    <row r="88" spans="1:13" ht="15" customHeight="1" collapsed="1">
      <c r="A88" s="39"/>
      <c r="B88" s="56" t="s">
        <v>2299</v>
      </c>
      <c r="C88" s="39" t="s">
        <v>2726</v>
      </c>
      <c r="D88" s="39" t="s">
        <v>2727</v>
      </c>
      <c r="E88" s="38"/>
      <c r="F88" s="41" t="s">
        <v>2728</v>
      </c>
      <c r="G88" s="39" t="s">
        <v>2729</v>
      </c>
      <c r="H88" s="3"/>
      <c r="L88" s="3"/>
      <c r="M88" s="3"/>
    </row>
    <row r="89" spans="1:13" ht="15">
      <c r="A89" s="5" t="s">
        <v>2034</v>
      </c>
      <c r="B89" s="7" t="s">
        <v>2817</v>
      </c>
      <c r="C89" s="104">
        <f>'D1.Overview'!E118</f>
        <v>5.99</v>
      </c>
      <c r="D89" s="104">
        <f>'D1.Overview'!D118</f>
        <v>6.31</v>
      </c>
      <c r="E89" s="13"/>
      <c r="F89" s="50"/>
      <c r="G89" s="48"/>
      <c r="H89" s="3"/>
      <c r="L89" s="3"/>
      <c r="M89" s="3"/>
    </row>
    <row r="90" spans="2:13" ht="15">
      <c r="B90" s="7"/>
      <c r="C90" s="13"/>
      <c r="D90" s="103"/>
      <c r="E90" s="13"/>
      <c r="F90" s="48"/>
      <c r="G90" s="48"/>
      <c r="H90" s="3"/>
      <c r="L90" s="3"/>
      <c r="M90" s="3"/>
    </row>
    <row r="91" spans="2:13" ht="15">
      <c r="B91" s="7" t="s">
        <v>538</v>
      </c>
      <c r="C91" s="13"/>
      <c r="D91" s="103"/>
      <c r="E91" s="13"/>
      <c r="F91" s="48"/>
      <c r="G91" s="48"/>
      <c r="H91" s="3"/>
      <c r="L91" s="3"/>
      <c r="M91" s="3"/>
    </row>
    <row r="92" spans="1:13" ht="15">
      <c r="A92" s="5" t="s">
        <v>2035</v>
      </c>
      <c r="B92" s="7" t="s">
        <v>2814</v>
      </c>
      <c r="C92" s="103"/>
      <c r="E92" s="13"/>
      <c r="F92" s="48"/>
      <c r="G92" s="48"/>
      <c r="H92" s="3"/>
      <c r="L92" s="3"/>
      <c r="M92" s="3"/>
    </row>
    <row r="93" spans="1:13" ht="15">
      <c r="A93" s="5" t="s">
        <v>2036</v>
      </c>
      <c r="B93" s="9" t="s">
        <v>2745</v>
      </c>
      <c r="C93" s="107">
        <f>'D1.Overview'!D142</f>
        <v>958</v>
      </c>
      <c r="D93" s="107">
        <f>'D1.Overview'!D130</f>
        <v>958</v>
      </c>
      <c r="E93" s="9"/>
      <c r="F93" s="40">
        <f>IF($C$100=0,"",IF(C93="[for completion]","",C93/$C$100))</f>
        <v>0.043740297689708704</v>
      </c>
      <c r="G93" s="40">
        <f>IF($D$100=0,"",IF(D93="[Mark as ND1 if not relevant]","",D93/$D$100))</f>
        <v>0.043740297689708704</v>
      </c>
      <c r="H93" s="3"/>
      <c r="L93" s="3"/>
      <c r="M93" s="3"/>
    </row>
    <row r="94" spans="1:13" ht="15">
      <c r="A94" s="5" t="s">
        <v>2037</v>
      </c>
      <c r="B94" s="9" t="s">
        <v>2739</v>
      </c>
      <c r="C94" s="107">
        <f>'D1.Overview'!E142</f>
        <v>2925</v>
      </c>
      <c r="D94" s="107">
        <f>'D1.Overview'!E130</f>
        <v>2925</v>
      </c>
      <c r="E94" s="9"/>
      <c r="F94" s="40">
        <f aca="true" t="shared" si="5" ref="F94:F110">IF($C$100=0,"",IF(C94="[for completion]","",C94/$C$100))</f>
        <v>0.13354944753903752</v>
      </c>
      <c r="G94" s="40">
        <f aca="true" t="shared" si="6" ref="G94:G99">IF($D$100=0,"",IF(D94="[Mark as ND1 if not relevant]","",D94/$D$100))</f>
        <v>0.13354944753903752</v>
      </c>
      <c r="H94" s="3"/>
      <c r="L94" s="3"/>
      <c r="M94" s="3"/>
    </row>
    <row r="95" spans="1:13" ht="15">
      <c r="A95" s="5" t="s">
        <v>2038</v>
      </c>
      <c r="B95" s="9" t="s">
        <v>2740</v>
      </c>
      <c r="C95" s="107">
        <f>'D1.Overview'!F142</f>
        <v>2005</v>
      </c>
      <c r="D95" s="107">
        <f>'D1.Overview'!F130</f>
        <v>1505</v>
      </c>
      <c r="E95" s="9"/>
      <c r="F95" s="40">
        <f t="shared" si="5"/>
        <v>0.09154415121906676</v>
      </c>
      <c r="G95" s="40">
        <f t="shared" si="6"/>
        <v>0.06871518582777829</v>
      </c>
      <c r="H95" s="3"/>
      <c r="L95" s="3"/>
      <c r="M95" s="3"/>
    </row>
    <row r="96" spans="1:13" ht="15">
      <c r="A96" s="5" t="s">
        <v>2039</v>
      </c>
      <c r="B96" s="9" t="s">
        <v>2741</v>
      </c>
      <c r="C96" s="107">
        <f>'D1.Overview'!G142</f>
        <v>3682.5</v>
      </c>
      <c r="D96" s="107">
        <f>'D1.Overview'!G130</f>
        <v>4182.5</v>
      </c>
      <c r="E96" s="9"/>
      <c r="F96" s="40">
        <f t="shared" si="5"/>
        <v>0.16813533010683956</v>
      </c>
      <c r="G96" s="40">
        <f t="shared" si="6"/>
        <v>0.19096429549812802</v>
      </c>
      <c r="H96" s="3"/>
      <c r="L96" s="3"/>
      <c r="M96" s="3"/>
    </row>
    <row r="97" spans="1:13" ht="15">
      <c r="A97" s="5" t="s">
        <v>2040</v>
      </c>
      <c r="B97" s="9" t="s">
        <v>2742</v>
      </c>
      <c r="C97" s="107">
        <f>'D1.Overview'!H142</f>
        <v>1929</v>
      </c>
      <c r="D97" s="107">
        <f>'D1.Overview'!H130</f>
        <v>929</v>
      </c>
      <c r="E97" s="9"/>
      <c r="F97" s="40">
        <f t="shared" si="5"/>
        <v>0.0880741484795909</v>
      </c>
      <c r="G97" s="40">
        <f t="shared" si="6"/>
        <v>0.04241621769701397</v>
      </c>
      <c r="H97" s="3"/>
      <c r="L97" s="3"/>
      <c r="M97" s="3"/>
    </row>
    <row r="98" spans="1:13" ht="15">
      <c r="A98" s="5" t="s">
        <v>2041</v>
      </c>
      <c r="B98" s="9" t="s">
        <v>2743</v>
      </c>
      <c r="C98" s="107">
        <f>'D1.Overview'!I142</f>
        <v>6190</v>
      </c>
      <c r="D98" s="107">
        <f>'D1.Overview'!I130</f>
        <v>7190</v>
      </c>
      <c r="E98" s="9"/>
      <c r="F98" s="40">
        <f t="shared" si="5"/>
        <v>0.2826225915441512</v>
      </c>
      <c r="G98" s="40">
        <f t="shared" si="6"/>
        <v>0.32828052232672816</v>
      </c>
      <c r="H98" s="3"/>
      <c r="L98" s="3"/>
      <c r="M98" s="3"/>
    </row>
    <row r="99" spans="1:13" ht="15">
      <c r="A99" s="5" t="s">
        <v>2042</v>
      </c>
      <c r="B99" s="9" t="s">
        <v>2744</v>
      </c>
      <c r="C99" s="107">
        <f>'D1.Overview'!J142</f>
        <v>4212.5</v>
      </c>
      <c r="D99" s="107">
        <f>'D1.Overview'!J130</f>
        <v>4212.5</v>
      </c>
      <c r="E99" s="9"/>
      <c r="F99" s="40">
        <f t="shared" si="5"/>
        <v>0.19233403342160532</v>
      </c>
      <c r="G99" s="40">
        <f t="shared" si="6"/>
        <v>0.19233403342160532</v>
      </c>
      <c r="H99" s="3"/>
      <c r="L99" s="3"/>
      <c r="M99" s="3"/>
    </row>
    <row r="100" spans="1:13" ht="15">
      <c r="A100" s="5" t="s">
        <v>2043</v>
      </c>
      <c r="B100" s="10" t="s">
        <v>2735</v>
      </c>
      <c r="C100" s="55">
        <f>SUM(C93:C99)</f>
        <v>21902</v>
      </c>
      <c r="D100" s="55">
        <f>SUM(D93:D99)</f>
        <v>21902</v>
      </c>
      <c r="E100" s="7"/>
      <c r="F100" s="121">
        <f>SUM(F93:F99)</f>
        <v>1</v>
      </c>
      <c r="G100" s="53">
        <f>SUM(G93:G99)</f>
        <v>1</v>
      </c>
      <c r="H100" s="3"/>
      <c r="L100" s="3"/>
      <c r="M100" s="3"/>
    </row>
    <row r="101" spans="1:13" ht="15" hidden="1" outlineLevel="1">
      <c r="A101" s="5" t="s">
        <v>2044</v>
      </c>
      <c r="B101" s="61" t="s">
        <v>2776</v>
      </c>
      <c r="C101" s="55"/>
      <c r="D101" s="55"/>
      <c r="E101" s="7"/>
      <c r="F101" s="40">
        <f t="shared" si="5"/>
        <v>0</v>
      </c>
      <c r="G101" s="40">
        <f aca="true" t="shared" si="7" ref="G101:G110">IF($D$100=0,"",IF(D101="[for completion]","",D101/$D$100))</f>
        <v>0</v>
      </c>
      <c r="H101" s="3"/>
      <c r="L101" s="3"/>
      <c r="M101" s="3"/>
    </row>
    <row r="102" spans="1:13" ht="15" hidden="1" outlineLevel="1">
      <c r="A102" s="5" t="s">
        <v>2045</v>
      </c>
      <c r="B102" s="61" t="s">
        <v>2777</v>
      </c>
      <c r="C102" s="55"/>
      <c r="D102" s="55"/>
      <c r="E102" s="7"/>
      <c r="F102" s="40">
        <f t="shared" si="5"/>
        <v>0</v>
      </c>
      <c r="G102" s="40">
        <f t="shared" si="7"/>
        <v>0</v>
      </c>
      <c r="H102" s="3"/>
      <c r="L102" s="3"/>
      <c r="M102" s="3"/>
    </row>
    <row r="103" spans="1:13" ht="15" hidden="1" outlineLevel="1">
      <c r="A103" s="5" t="s">
        <v>2046</v>
      </c>
      <c r="B103" s="61" t="s">
        <v>2778</v>
      </c>
      <c r="C103" s="55"/>
      <c r="D103" s="55"/>
      <c r="E103" s="7"/>
      <c r="F103" s="40">
        <f t="shared" si="5"/>
        <v>0</v>
      </c>
      <c r="G103" s="40">
        <f t="shared" si="7"/>
        <v>0</v>
      </c>
      <c r="H103" s="3"/>
      <c r="L103" s="3"/>
      <c r="M103" s="3"/>
    </row>
    <row r="104" spans="1:13" ht="15" hidden="1" outlineLevel="1">
      <c r="A104" s="5" t="s">
        <v>2047</v>
      </c>
      <c r="B104" s="61" t="s">
        <v>2780</v>
      </c>
      <c r="C104" s="55"/>
      <c r="D104" s="55"/>
      <c r="E104" s="7"/>
      <c r="F104" s="40">
        <f t="shared" si="5"/>
        <v>0</v>
      </c>
      <c r="G104" s="40">
        <f t="shared" si="7"/>
        <v>0</v>
      </c>
      <c r="H104" s="3"/>
      <c r="L104" s="3"/>
      <c r="M104" s="3"/>
    </row>
    <row r="105" spans="1:13" ht="15" hidden="1" outlineLevel="1">
      <c r="A105" s="5" t="s">
        <v>2048</v>
      </c>
      <c r="B105" s="61" t="s">
        <v>2781</v>
      </c>
      <c r="C105" s="55"/>
      <c r="D105" s="55"/>
      <c r="E105" s="7"/>
      <c r="F105" s="40">
        <f t="shared" si="5"/>
        <v>0</v>
      </c>
      <c r="G105" s="40">
        <f t="shared" si="7"/>
        <v>0</v>
      </c>
      <c r="H105" s="3"/>
      <c r="L105" s="3"/>
      <c r="M105" s="3"/>
    </row>
    <row r="106" spans="1:13" ht="15" hidden="1" outlineLevel="1">
      <c r="A106" s="5" t="s">
        <v>2049</v>
      </c>
      <c r="B106" s="61"/>
      <c r="C106" s="55"/>
      <c r="D106" s="55"/>
      <c r="E106" s="7"/>
      <c r="F106" s="40"/>
      <c r="G106" s="40"/>
      <c r="H106" s="3"/>
      <c r="L106" s="3"/>
      <c r="M106" s="3"/>
    </row>
    <row r="107" spans="1:13" ht="15" hidden="1" outlineLevel="1">
      <c r="A107" s="5" t="s">
        <v>2050</v>
      </c>
      <c r="B107" s="61"/>
      <c r="C107" s="55"/>
      <c r="D107" s="55"/>
      <c r="E107" s="7"/>
      <c r="F107" s="40"/>
      <c r="G107" s="40"/>
      <c r="H107" s="3"/>
      <c r="L107" s="3"/>
      <c r="M107" s="3"/>
    </row>
    <row r="108" spans="1:13" ht="15" hidden="1" outlineLevel="1">
      <c r="A108" s="5" t="s">
        <v>2051</v>
      </c>
      <c r="B108" s="10"/>
      <c r="C108" s="55"/>
      <c r="D108" s="55"/>
      <c r="E108" s="7"/>
      <c r="F108" s="40">
        <f t="shared" si="5"/>
        <v>0</v>
      </c>
      <c r="G108" s="40">
        <f t="shared" si="7"/>
        <v>0</v>
      </c>
      <c r="H108" s="3"/>
      <c r="L108" s="3"/>
      <c r="M108" s="3"/>
    </row>
    <row r="109" spans="1:13" ht="15" hidden="1" outlineLevel="1">
      <c r="A109" s="5" t="s">
        <v>2052</v>
      </c>
      <c r="B109" s="61"/>
      <c r="C109" s="55"/>
      <c r="D109" s="55"/>
      <c r="E109" s="7"/>
      <c r="F109" s="40">
        <f t="shared" si="5"/>
        <v>0</v>
      </c>
      <c r="G109" s="40">
        <f t="shared" si="7"/>
        <v>0</v>
      </c>
      <c r="H109" s="3"/>
      <c r="L109" s="3"/>
      <c r="M109" s="3"/>
    </row>
    <row r="110" spans="1:13" ht="15" hidden="1" outlineLevel="1">
      <c r="A110" s="5" t="s">
        <v>2053</v>
      </c>
      <c r="B110" s="61"/>
      <c r="C110" s="55"/>
      <c r="D110" s="55"/>
      <c r="E110" s="7"/>
      <c r="F110" s="40">
        <f t="shared" si="5"/>
        <v>0</v>
      </c>
      <c r="G110" s="40">
        <f t="shared" si="7"/>
        <v>0</v>
      </c>
      <c r="H110" s="3"/>
      <c r="L110" s="3"/>
      <c r="M110" s="3"/>
    </row>
    <row r="111" spans="1:13" ht="15" customHeight="1" collapsed="1">
      <c r="A111" s="39"/>
      <c r="B111" s="56" t="s">
        <v>2300</v>
      </c>
      <c r="C111" s="41" t="s">
        <v>2819</v>
      </c>
      <c r="D111" s="41" t="s">
        <v>2820</v>
      </c>
      <c r="E111" s="38"/>
      <c r="F111" s="41" t="s">
        <v>2821</v>
      </c>
      <c r="G111" s="41" t="s">
        <v>2822</v>
      </c>
      <c r="H111" s="3"/>
      <c r="L111" s="3"/>
      <c r="M111" s="3"/>
    </row>
    <row r="112" spans="1:14" s="2" customFormat="1" ht="15">
      <c r="A112" s="5" t="s">
        <v>2054</v>
      </c>
      <c r="B112" s="7" t="s">
        <v>2791</v>
      </c>
      <c r="C112" s="110">
        <f>C38</f>
        <v>30071.233257449996</v>
      </c>
      <c r="D112" s="110">
        <f>C38</f>
        <v>30071.233257449996</v>
      </c>
      <c r="E112" s="40"/>
      <c r="F112" s="40">
        <f aca="true" t="shared" si="8" ref="F112:F117">IF($C$127=0,"",IF(C112="[for completion]","",C112/$C$127))</f>
        <v>1</v>
      </c>
      <c r="G112" s="40">
        <f aca="true" t="shared" si="9" ref="G112:G117">IF($D$127=0,"",IF(D112="[for completion]","",D112/$D$127))</f>
        <v>1</v>
      </c>
      <c r="H112" s="3"/>
      <c r="I112" s="5"/>
      <c r="J112" s="5"/>
      <c r="K112" s="5"/>
      <c r="L112" s="3"/>
      <c r="M112" s="3"/>
      <c r="N112" s="3"/>
    </row>
    <row r="113" spans="1:14" s="2" customFormat="1" ht="15">
      <c r="A113" s="5" t="s">
        <v>2055</v>
      </c>
      <c r="B113" s="7" t="s">
        <v>2757</v>
      </c>
      <c r="C113" s="5">
        <v>0</v>
      </c>
      <c r="D113" s="5">
        <v>0</v>
      </c>
      <c r="E113" s="40"/>
      <c r="F113" s="40">
        <f t="shared" si="8"/>
        <v>0</v>
      </c>
      <c r="G113" s="40">
        <f t="shared" si="9"/>
        <v>0</v>
      </c>
      <c r="H113" s="3"/>
      <c r="I113" s="5"/>
      <c r="J113" s="5"/>
      <c r="K113" s="5"/>
      <c r="L113" s="3"/>
      <c r="M113" s="3"/>
      <c r="N113" s="3"/>
    </row>
    <row r="114" spans="1:14" s="2" customFormat="1" ht="15">
      <c r="A114" s="5" t="s">
        <v>2056</v>
      </c>
      <c r="B114" s="7" t="s">
        <v>2760</v>
      </c>
      <c r="C114" s="5">
        <v>0</v>
      </c>
      <c r="D114" s="5">
        <v>0</v>
      </c>
      <c r="E114" s="40"/>
      <c r="F114" s="40">
        <f t="shared" si="8"/>
        <v>0</v>
      </c>
      <c r="G114" s="40">
        <f t="shared" si="9"/>
        <v>0</v>
      </c>
      <c r="H114" s="3"/>
      <c r="I114" s="5"/>
      <c r="J114" s="5"/>
      <c r="K114" s="5"/>
      <c r="L114" s="3"/>
      <c r="M114" s="3"/>
      <c r="N114" s="3"/>
    </row>
    <row r="115" spans="1:14" s="2" customFormat="1" ht="15">
      <c r="A115" s="5" t="s">
        <v>2057</v>
      </c>
      <c r="B115" s="7" t="s">
        <v>2759</v>
      </c>
      <c r="C115" s="5">
        <v>0</v>
      </c>
      <c r="D115" s="5">
        <v>0</v>
      </c>
      <c r="E115" s="40"/>
      <c r="F115" s="40">
        <f t="shared" si="8"/>
        <v>0</v>
      </c>
      <c r="G115" s="40">
        <f t="shared" si="9"/>
        <v>0</v>
      </c>
      <c r="H115" s="3"/>
      <c r="I115" s="5"/>
      <c r="J115" s="5"/>
      <c r="K115" s="5"/>
      <c r="L115" s="3"/>
      <c r="M115" s="3"/>
      <c r="N115" s="3"/>
    </row>
    <row r="116" spans="1:14" s="2" customFormat="1" ht="15">
      <c r="A116" s="5" t="s">
        <v>2058</v>
      </c>
      <c r="B116" s="7" t="s">
        <v>2758</v>
      </c>
      <c r="C116" s="5">
        <v>0</v>
      </c>
      <c r="D116" s="5">
        <v>0</v>
      </c>
      <c r="E116" s="40"/>
      <c r="F116" s="40">
        <f t="shared" si="8"/>
        <v>0</v>
      </c>
      <c r="G116" s="40">
        <f t="shared" si="9"/>
        <v>0</v>
      </c>
      <c r="H116" s="3"/>
      <c r="I116" s="5"/>
      <c r="J116" s="5"/>
      <c r="K116" s="5"/>
      <c r="L116" s="3"/>
      <c r="M116" s="3"/>
      <c r="N116" s="3"/>
    </row>
    <row r="117" spans="1:14" s="2" customFormat="1" ht="15">
      <c r="A117" s="5" t="s">
        <v>2059</v>
      </c>
      <c r="B117" s="7" t="s">
        <v>2761</v>
      </c>
      <c r="C117" s="5">
        <v>0</v>
      </c>
      <c r="D117" s="5">
        <v>0</v>
      </c>
      <c r="E117" s="7"/>
      <c r="F117" s="40">
        <f t="shared" si="8"/>
        <v>0</v>
      </c>
      <c r="G117" s="40">
        <f t="shared" si="9"/>
        <v>0</v>
      </c>
      <c r="H117" s="3"/>
      <c r="I117" s="5"/>
      <c r="J117" s="5"/>
      <c r="K117" s="5"/>
      <c r="L117" s="3"/>
      <c r="M117" s="3"/>
      <c r="N117" s="3"/>
    </row>
    <row r="118" spans="1:13" ht="15">
      <c r="A118" s="5" t="s">
        <v>2060</v>
      </c>
      <c r="B118" s="7" t="s">
        <v>2762</v>
      </c>
      <c r="C118" s="5">
        <v>0</v>
      </c>
      <c r="D118" s="5">
        <v>0</v>
      </c>
      <c r="E118" s="7"/>
      <c r="F118" s="40">
        <f aca="true" t="shared" si="10" ref="F118:F123">IF($C$127=0,"",IF(C118="[for completion]","",C118/$C$127))</f>
        <v>0</v>
      </c>
      <c r="G118" s="40">
        <f aca="true" t="shared" si="11" ref="G118:G123">IF($D$127=0,"",IF(D118="[for completion]","",D118/$D$127))</f>
        <v>0</v>
      </c>
      <c r="H118" s="3"/>
      <c r="L118" s="3"/>
      <c r="M118" s="3"/>
    </row>
    <row r="119" spans="1:13" ht="15">
      <c r="A119" s="5" t="s">
        <v>2061</v>
      </c>
      <c r="B119" s="7" t="s">
        <v>2871</v>
      </c>
      <c r="C119" s="5">
        <v>0</v>
      </c>
      <c r="D119" s="5">
        <v>0</v>
      </c>
      <c r="E119" s="7"/>
      <c r="F119" s="40">
        <f t="shared" si="10"/>
        <v>0</v>
      </c>
      <c r="G119" s="40">
        <f t="shared" si="11"/>
        <v>0</v>
      </c>
      <c r="H119" s="3"/>
      <c r="L119" s="3"/>
      <c r="M119" s="3"/>
    </row>
    <row r="120" spans="1:13" ht="15">
      <c r="A120" s="5" t="s">
        <v>2062</v>
      </c>
      <c r="B120" s="7" t="s">
        <v>2815</v>
      </c>
      <c r="C120" s="5">
        <v>0</v>
      </c>
      <c r="D120" s="5">
        <v>0</v>
      </c>
      <c r="E120" s="7"/>
      <c r="F120" s="40">
        <f t="shared" si="10"/>
        <v>0</v>
      </c>
      <c r="G120" s="40">
        <f t="shared" si="11"/>
        <v>0</v>
      </c>
      <c r="H120" s="3"/>
      <c r="L120" s="3"/>
      <c r="M120" s="3"/>
    </row>
    <row r="121" spans="1:13" ht="15">
      <c r="A121" s="5" t="s">
        <v>2063</v>
      </c>
      <c r="B121" s="7" t="s">
        <v>2812</v>
      </c>
      <c r="C121" s="5">
        <v>0</v>
      </c>
      <c r="D121" s="5">
        <v>0</v>
      </c>
      <c r="E121" s="7"/>
      <c r="F121" s="40">
        <f t="shared" si="10"/>
        <v>0</v>
      </c>
      <c r="G121" s="40">
        <f t="shared" si="11"/>
        <v>0</v>
      </c>
      <c r="H121" s="3"/>
      <c r="L121" s="3"/>
      <c r="M121" s="3"/>
    </row>
    <row r="122" spans="1:13" ht="15">
      <c r="A122" s="5" t="s">
        <v>2064</v>
      </c>
      <c r="B122" s="7" t="s">
        <v>2816</v>
      </c>
      <c r="C122" s="5">
        <v>0</v>
      </c>
      <c r="D122" s="5">
        <v>0</v>
      </c>
      <c r="E122" s="7"/>
      <c r="F122" s="40">
        <f t="shared" si="10"/>
        <v>0</v>
      </c>
      <c r="G122" s="40">
        <f t="shared" si="11"/>
        <v>0</v>
      </c>
      <c r="H122" s="3"/>
      <c r="L122" s="3"/>
      <c r="M122" s="3"/>
    </row>
    <row r="123" spans="1:13" ht="15">
      <c r="A123" s="5" t="s">
        <v>2065</v>
      </c>
      <c r="B123" s="7" t="s">
        <v>2870</v>
      </c>
      <c r="C123" s="5">
        <v>0</v>
      </c>
      <c r="D123" s="5">
        <v>0</v>
      </c>
      <c r="E123" s="7"/>
      <c r="F123" s="40">
        <f t="shared" si="10"/>
        <v>0</v>
      </c>
      <c r="G123" s="40">
        <f t="shared" si="11"/>
        <v>0</v>
      </c>
      <c r="H123" s="3"/>
      <c r="L123" s="3"/>
      <c r="M123" s="3"/>
    </row>
    <row r="124" spans="1:13" ht="15">
      <c r="A124" s="5" t="s">
        <v>2066</v>
      </c>
      <c r="B124" s="7" t="s">
        <v>2775</v>
      </c>
      <c r="C124" s="5">
        <v>0</v>
      </c>
      <c r="D124" s="5">
        <v>0</v>
      </c>
      <c r="E124" s="7"/>
      <c r="F124" s="40"/>
      <c r="G124" s="40"/>
      <c r="H124" s="3"/>
      <c r="L124" s="3"/>
      <c r="M124" s="3"/>
    </row>
    <row r="125" spans="1:13" ht="15">
      <c r="A125" s="5" t="s">
        <v>2067</v>
      </c>
      <c r="B125" s="7" t="s">
        <v>2813</v>
      </c>
      <c r="C125" s="5">
        <v>0</v>
      </c>
      <c r="D125" s="5">
        <v>0</v>
      </c>
      <c r="E125" s="7"/>
      <c r="F125" s="40"/>
      <c r="G125" s="40"/>
      <c r="H125" s="3"/>
      <c r="L125" s="3"/>
      <c r="M125" s="3"/>
    </row>
    <row r="126" spans="1:13" ht="15">
      <c r="A126" s="5" t="s">
        <v>2068</v>
      </c>
      <c r="B126" s="7" t="s">
        <v>2736</v>
      </c>
      <c r="C126" s="5">
        <v>0</v>
      </c>
      <c r="D126" s="5">
        <v>0</v>
      </c>
      <c r="E126" s="7"/>
      <c r="F126" s="40">
        <f>IF($C$127=0,"",IF(C126="[for completion]","",C126/$C$127))</f>
        <v>0</v>
      </c>
      <c r="G126" s="40">
        <f>IF($D$127=0,"",IF(D126="[for completion]","",D126/$D$127))</f>
        <v>0</v>
      </c>
      <c r="H126" s="3"/>
      <c r="L126" s="3"/>
      <c r="M126" s="3"/>
    </row>
    <row r="127" spans="1:13" ht="15">
      <c r="A127" s="5" t="s">
        <v>2069</v>
      </c>
      <c r="B127" s="10" t="s">
        <v>2735</v>
      </c>
      <c r="C127" s="110">
        <f>SUM(C112:C126)</f>
        <v>30071.233257449996</v>
      </c>
      <c r="D127" s="110">
        <f>SUM(D112:D126)</f>
        <v>30071.233257449996</v>
      </c>
      <c r="E127" s="7"/>
      <c r="F127" s="98">
        <f>SUM(F112:F126)</f>
        <v>1</v>
      </c>
      <c r="G127" s="14">
        <f>SUM(G112:G126)</f>
        <v>1</v>
      </c>
      <c r="H127" s="3"/>
      <c r="L127" s="3"/>
      <c r="M127" s="3"/>
    </row>
    <row r="128" spans="1:13" ht="15" hidden="1" outlineLevel="1">
      <c r="A128" s="5" t="s">
        <v>2070</v>
      </c>
      <c r="B128" s="63" t="s">
        <v>2890</v>
      </c>
      <c r="E128" s="7"/>
      <c r="F128" s="40">
        <f>IF($C$127=0,"",IF(C128="[for completion]","",C128/$C$127))</f>
        <v>0</v>
      </c>
      <c r="G128" s="40">
        <f>IF($D$127=0,"",IF(D128="[for completion]","",D128/$D$127))</f>
        <v>0</v>
      </c>
      <c r="H128" s="3"/>
      <c r="L128" s="3"/>
      <c r="M128" s="3"/>
    </row>
    <row r="129" spans="1:13" ht="15" hidden="1" outlineLevel="1">
      <c r="A129" s="5" t="s">
        <v>2071</v>
      </c>
      <c r="B129" s="63" t="s">
        <v>2890</v>
      </c>
      <c r="E129" s="7"/>
      <c r="F129" s="40">
        <f aca="true" t="shared" si="12" ref="F129:F136">IF($C$127=0,"",IF(C129="[for completion]","",C129/$C$127))</f>
        <v>0</v>
      </c>
      <c r="G129" s="40">
        <f aca="true" t="shared" si="13" ref="G129:G136">IF($D$127=0,"",IF(D129="[for completion]","",D129/$D$127))</f>
        <v>0</v>
      </c>
      <c r="H129" s="3"/>
      <c r="L129" s="3"/>
      <c r="M129" s="3"/>
    </row>
    <row r="130" spans="1:13" ht="15" hidden="1" outlineLevel="1">
      <c r="A130" s="5" t="s">
        <v>2072</v>
      </c>
      <c r="B130" s="63" t="s">
        <v>2890</v>
      </c>
      <c r="E130" s="7"/>
      <c r="F130" s="40">
        <f t="shared" si="12"/>
        <v>0</v>
      </c>
      <c r="G130" s="40">
        <f t="shared" si="13"/>
        <v>0</v>
      </c>
      <c r="H130" s="3"/>
      <c r="L130" s="3"/>
      <c r="M130" s="3"/>
    </row>
    <row r="131" spans="1:13" ht="15" hidden="1" outlineLevel="1">
      <c r="A131" s="5" t="s">
        <v>2073</v>
      </c>
      <c r="B131" s="63" t="s">
        <v>2890</v>
      </c>
      <c r="E131" s="7"/>
      <c r="F131" s="40">
        <f t="shared" si="12"/>
        <v>0</v>
      </c>
      <c r="G131" s="40">
        <f t="shared" si="13"/>
        <v>0</v>
      </c>
      <c r="H131" s="3"/>
      <c r="L131" s="3"/>
      <c r="M131" s="3"/>
    </row>
    <row r="132" spans="1:13" ht="15" hidden="1" outlineLevel="1">
      <c r="A132" s="5" t="s">
        <v>2074</v>
      </c>
      <c r="B132" s="63" t="s">
        <v>2890</v>
      </c>
      <c r="E132" s="7"/>
      <c r="F132" s="40">
        <f t="shared" si="12"/>
        <v>0</v>
      </c>
      <c r="G132" s="40">
        <f t="shared" si="13"/>
        <v>0</v>
      </c>
      <c r="H132" s="3"/>
      <c r="L132" s="3"/>
      <c r="M132" s="3"/>
    </row>
    <row r="133" spans="1:13" ht="15" hidden="1" outlineLevel="1">
      <c r="A133" s="5" t="s">
        <v>2075</v>
      </c>
      <c r="B133" s="63" t="s">
        <v>2890</v>
      </c>
      <c r="E133" s="7"/>
      <c r="F133" s="40">
        <f t="shared" si="12"/>
        <v>0</v>
      </c>
      <c r="G133" s="40">
        <f t="shared" si="13"/>
        <v>0</v>
      </c>
      <c r="H133" s="3"/>
      <c r="L133" s="3"/>
      <c r="M133" s="3"/>
    </row>
    <row r="134" spans="1:13" ht="15" hidden="1" outlineLevel="1">
      <c r="A134" s="5" t="s">
        <v>2076</v>
      </c>
      <c r="B134" s="63" t="s">
        <v>2890</v>
      </c>
      <c r="E134" s="7"/>
      <c r="F134" s="40">
        <f t="shared" si="12"/>
        <v>0</v>
      </c>
      <c r="G134" s="40">
        <f t="shared" si="13"/>
        <v>0</v>
      </c>
      <c r="H134" s="3"/>
      <c r="L134" s="3"/>
      <c r="M134" s="3"/>
    </row>
    <row r="135" spans="1:13" ht="15" hidden="1" outlineLevel="1">
      <c r="A135" s="5" t="s">
        <v>2077</v>
      </c>
      <c r="B135" s="63" t="s">
        <v>2890</v>
      </c>
      <c r="E135" s="7"/>
      <c r="F135" s="40">
        <f t="shared" si="12"/>
        <v>0</v>
      </c>
      <c r="G135" s="40">
        <f t="shared" si="13"/>
        <v>0</v>
      </c>
      <c r="H135" s="3"/>
      <c r="L135" s="3"/>
      <c r="M135" s="3"/>
    </row>
    <row r="136" spans="1:13" ht="15" hidden="1" outlineLevel="1">
      <c r="A136" s="5" t="s">
        <v>2078</v>
      </c>
      <c r="B136" s="63" t="s">
        <v>2890</v>
      </c>
      <c r="C136" s="1"/>
      <c r="D136" s="1"/>
      <c r="E136" s="1"/>
      <c r="F136" s="40">
        <f t="shared" si="12"/>
        <v>0</v>
      </c>
      <c r="G136" s="40">
        <f t="shared" si="13"/>
        <v>0</v>
      </c>
      <c r="H136" s="3"/>
      <c r="L136" s="3"/>
      <c r="M136" s="3"/>
    </row>
    <row r="137" spans="1:13" ht="15" customHeight="1" collapsed="1">
      <c r="A137" s="39"/>
      <c r="B137" s="56" t="s">
        <v>2301</v>
      </c>
      <c r="C137" s="41" t="s">
        <v>2819</v>
      </c>
      <c r="D137" s="41" t="s">
        <v>2820</v>
      </c>
      <c r="E137" s="38"/>
      <c r="F137" s="41" t="s">
        <v>2821</v>
      </c>
      <c r="G137" s="41" t="s">
        <v>2822</v>
      </c>
      <c r="H137" s="3"/>
      <c r="L137" s="3"/>
      <c r="M137" s="3"/>
    </row>
    <row r="138" spans="1:14" s="2" customFormat="1" ht="15">
      <c r="A138" s="5" t="s">
        <v>2079</v>
      </c>
      <c r="B138" s="7" t="s">
        <v>2791</v>
      </c>
      <c r="C138" s="110">
        <f>C39</f>
        <v>21902</v>
      </c>
      <c r="D138" s="110">
        <f>C39</f>
        <v>21902</v>
      </c>
      <c r="E138" s="40"/>
      <c r="F138" s="40">
        <f>IF($C$153=0,"",IF(C138="[for completion]","",C138/$C$153))</f>
        <v>1</v>
      </c>
      <c r="G138" s="40">
        <f>IF($D$153=0,"",IF(D138="[for completion]","",D138/$D$153))</f>
        <v>1</v>
      </c>
      <c r="H138" s="3"/>
      <c r="I138" s="5"/>
      <c r="J138" s="5"/>
      <c r="K138" s="5"/>
      <c r="L138" s="3"/>
      <c r="M138" s="3"/>
      <c r="N138" s="3"/>
    </row>
    <row r="139" spans="1:14" s="2" customFormat="1" ht="15">
      <c r="A139" s="5" t="s">
        <v>2080</v>
      </c>
      <c r="B139" s="7" t="s">
        <v>2757</v>
      </c>
      <c r="C139" s="5">
        <v>0</v>
      </c>
      <c r="D139" s="5">
        <v>0</v>
      </c>
      <c r="E139" s="40"/>
      <c r="F139" s="40">
        <f aca="true" t="shared" si="14" ref="F139:F152">IF($C$153=0,"",IF(C139="[for completion]","",C139/$C$153))</f>
        <v>0</v>
      </c>
      <c r="G139" s="40">
        <f aca="true" t="shared" si="15" ref="G139:G152">IF($D$153=0,"",IF(D139="[for completion]","",D139/$D$153))</f>
        <v>0</v>
      </c>
      <c r="H139" s="3"/>
      <c r="I139" s="5"/>
      <c r="J139" s="5"/>
      <c r="K139" s="5"/>
      <c r="L139" s="3"/>
      <c r="M139" s="3"/>
      <c r="N139" s="3"/>
    </row>
    <row r="140" spans="1:14" s="2" customFormat="1" ht="15">
      <c r="A140" s="5" t="s">
        <v>2081</v>
      </c>
      <c r="B140" s="7" t="s">
        <v>2760</v>
      </c>
      <c r="C140" s="5">
        <v>0</v>
      </c>
      <c r="D140" s="5">
        <v>0</v>
      </c>
      <c r="E140" s="40"/>
      <c r="F140" s="40">
        <f t="shared" si="14"/>
        <v>0</v>
      </c>
      <c r="G140" s="40">
        <f t="shared" si="15"/>
        <v>0</v>
      </c>
      <c r="H140" s="3"/>
      <c r="I140" s="5"/>
      <c r="J140" s="5"/>
      <c r="K140" s="5"/>
      <c r="L140" s="3"/>
      <c r="M140" s="3"/>
      <c r="N140" s="3"/>
    </row>
    <row r="141" spans="1:14" s="2" customFormat="1" ht="15">
      <c r="A141" s="5" t="s">
        <v>2082</v>
      </c>
      <c r="B141" s="7" t="s">
        <v>2759</v>
      </c>
      <c r="C141" s="5">
        <v>0</v>
      </c>
      <c r="D141" s="5">
        <v>0</v>
      </c>
      <c r="E141" s="40"/>
      <c r="F141" s="40">
        <f t="shared" si="14"/>
        <v>0</v>
      </c>
      <c r="G141" s="40">
        <f t="shared" si="15"/>
        <v>0</v>
      </c>
      <c r="H141" s="3"/>
      <c r="I141" s="5"/>
      <c r="J141" s="5"/>
      <c r="K141" s="5"/>
      <c r="L141" s="3"/>
      <c r="M141" s="3"/>
      <c r="N141" s="3"/>
    </row>
    <row r="142" spans="1:14" s="2" customFormat="1" ht="15">
      <c r="A142" s="5" t="s">
        <v>2083</v>
      </c>
      <c r="B142" s="7" t="s">
        <v>2758</v>
      </c>
      <c r="C142" s="5">
        <v>0</v>
      </c>
      <c r="D142" s="5">
        <v>0</v>
      </c>
      <c r="E142" s="40"/>
      <c r="F142" s="40">
        <f t="shared" si="14"/>
        <v>0</v>
      </c>
      <c r="G142" s="40">
        <f t="shared" si="15"/>
        <v>0</v>
      </c>
      <c r="H142" s="3"/>
      <c r="I142" s="5"/>
      <c r="J142" s="5"/>
      <c r="K142" s="5"/>
      <c r="L142" s="3"/>
      <c r="M142" s="3"/>
      <c r="N142" s="3"/>
    </row>
    <row r="143" spans="1:14" s="2" customFormat="1" ht="15">
      <c r="A143" s="5" t="s">
        <v>2084</v>
      </c>
      <c r="B143" s="7" t="s">
        <v>2761</v>
      </c>
      <c r="C143" s="5">
        <v>0</v>
      </c>
      <c r="D143" s="5">
        <v>0</v>
      </c>
      <c r="E143" s="7"/>
      <c r="F143" s="40">
        <f t="shared" si="14"/>
        <v>0</v>
      </c>
      <c r="G143" s="40">
        <f t="shared" si="15"/>
        <v>0</v>
      </c>
      <c r="H143" s="3"/>
      <c r="I143" s="5"/>
      <c r="J143" s="5"/>
      <c r="K143" s="5"/>
      <c r="L143" s="3"/>
      <c r="M143" s="3"/>
      <c r="N143" s="3"/>
    </row>
    <row r="144" spans="1:13" ht="15">
      <c r="A144" s="5" t="s">
        <v>2085</v>
      </c>
      <c r="B144" s="7" t="s">
        <v>2762</v>
      </c>
      <c r="C144" s="5">
        <v>0</v>
      </c>
      <c r="D144" s="5">
        <v>0</v>
      </c>
      <c r="E144" s="7"/>
      <c r="F144" s="40">
        <f t="shared" si="14"/>
        <v>0</v>
      </c>
      <c r="G144" s="40">
        <f t="shared" si="15"/>
        <v>0</v>
      </c>
      <c r="H144" s="3"/>
      <c r="L144" s="3"/>
      <c r="M144" s="3"/>
    </row>
    <row r="145" spans="1:13" ht="15">
      <c r="A145" s="5" t="s">
        <v>2086</v>
      </c>
      <c r="B145" s="7" t="s">
        <v>2871</v>
      </c>
      <c r="C145" s="5">
        <v>0</v>
      </c>
      <c r="D145" s="5">
        <v>0</v>
      </c>
      <c r="E145" s="7"/>
      <c r="F145" s="40">
        <f t="shared" si="14"/>
        <v>0</v>
      </c>
      <c r="G145" s="40">
        <f t="shared" si="15"/>
        <v>0</v>
      </c>
      <c r="H145" s="3"/>
      <c r="L145" s="3"/>
      <c r="M145" s="3"/>
    </row>
    <row r="146" spans="1:13" ht="15">
      <c r="A146" s="5" t="s">
        <v>2087</v>
      </c>
      <c r="B146" s="7" t="s">
        <v>2815</v>
      </c>
      <c r="C146" s="5">
        <v>0</v>
      </c>
      <c r="D146" s="5">
        <v>0</v>
      </c>
      <c r="E146" s="7"/>
      <c r="F146" s="40">
        <f t="shared" si="14"/>
        <v>0</v>
      </c>
      <c r="G146" s="40">
        <f t="shared" si="15"/>
        <v>0</v>
      </c>
      <c r="H146" s="3"/>
      <c r="L146" s="3"/>
      <c r="M146" s="3"/>
    </row>
    <row r="147" spans="1:13" ht="15">
      <c r="A147" s="5" t="s">
        <v>2088</v>
      </c>
      <c r="B147" s="7" t="s">
        <v>2812</v>
      </c>
      <c r="C147" s="5">
        <v>0</v>
      </c>
      <c r="D147" s="5">
        <v>0</v>
      </c>
      <c r="E147" s="7"/>
      <c r="F147" s="40">
        <f t="shared" si="14"/>
        <v>0</v>
      </c>
      <c r="G147" s="40">
        <f t="shared" si="15"/>
        <v>0</v>
      </c>
      <c r="H147" s="3"/>
      <c r="L147" s="3"/>
      <c r="M147" s="3"/>
    </row>
    <row r="148" spans="1:13" ht="15">
      <c r="A148" s="5" t="s">
        <v>2089</v>
      </c>
      <c r="B148" s="7" t="s">
        <v>2816</v>
      </c>
      <c r="C148" s="5">
        <v>0</v>
      </c>
      <c r="D148" s="5">
        <v>0</v>
      </c>
      <c r="E148" s="7"/>
      <c r="F148" s="40">
        <f t="shared" si="14"/>
        <v>0</v>
      </c>
      <c r="G148" s="40">
        <f t="shared" si="15"/>
        <v>0</v>
      </c>
      <c r="H148" s="3"/>
      <c r="L148" s="3"/>
      <c r="M148" s="3"/>
    </row>
    <row r="149" spans="1:13" ht="15">
      <c r="A149" s="5" t="s">
        <v>2090</v>
      </c>
      <c r="B149" s="7" t="s">
        <v>2870</v>
      </c>
      <c r="C149" s="5">
        <v>0</v>
      </c>
      <c r="D149" s="5">
        <v>0</v>
      </c>
      <c r="E149" s="7"/>
      <c r="F149" s="40">
        <f t="shared" si="14"/>
        <v>0</v>
      </c>
      <c r="G149" s="40">
        <f t="shared" si="15"/>
        <v>0</v>
      </c>
      <c r="H149" s="3"/>
      <c r="L149" s="3"/>
      <c r="M149" s="3"/>
    </row>
    <row r="150" spans="1:13" ht="15">
      <c r="A150" s="5" t="s">
        <v>2091</v>
      </c>
      <c r="B150" s="7" t="s">
        <v>2775</v>
      </c>
      <c r="C150" s="5">
        <v>0</v>
      </c>
      <c r="D150" s="5">
        <v>0</v>
      </c>
      <c r="E150" s="7"/>
      <c r="F150" s="40">
        <f t="shared" si="14"/>
        <v>0</v>
      </c>
      <c r="G150" s="40">
        <f t="shared" si="15"/>
        <v>0</v>
      </c>
      <c r="H150" s="3"/>
      <c r="L150" s="3"/>
      <c r="M150" s="3"/>
    </row>
    <row r="151" spans="1:13" ht="15">
      <c r="A151" s="5" t="s">
        <v>2092</v>
      </c>
      <c r="B151" s="7" t="s">
        <v>2813</v>
      </c>
      <c r="C151" s="5">
        <v>0</v>
      </c>
      <c r="D151" s="5">
        <v>0</v>
      </c>
      <c r="E151" s="7"/>
      <c r="F151" s="40">
        <f t="shared" si="14"/>
        <v>0</v>
      </c>
      <c r="G151" s="40">
        <f t="shared" si="15"/>
        <v>0</v>
      </c>
      <c r="H151" s="3"/>
      <c r="L151" s="3"/>
      <c r="M151" s="3"/>
    </row>
    <row r="152" spans="1:13" ht="15">
      <c r="A152" s="5" t="s">
        <v>2093</v>
      </c>
      <c r="B152" s="7" t="s">
        <v>2736</v>
      </c>
      <c r="C152" s="5">
        <v>0</v>
      </c>
      <c r="D152" s="5">
        <v>0</v>
      </c>
      <c r="E152" s="7"/>
      <c r="F152" s="40">
        <f t="shared" si="14"/>
        <v>0</v>
      </c>
      <c r="G152" s="40">
        <f t="shared" si="15"/>
        <v>0</v>
      </c>
      <c r="H152" s="3"/>
      <c r="L152" s="3"/>
      <c r="M152" s="3"/>
    </row>
    <row r="153" spans="1:13" ht="15">
      <c r="A153" s="5" t="s">
        <v>2094</v>
      </c>
      <c r="B153" s="10" t="s">
        <v>2735</v>
      </c>
      <c r="C153" s="110">
        <f>SUM(C138:C152)</f>
        <v>21902</v>
      </c>
      <c r="D153" s="110">
        <f>SUM(D138:D152)</f>
        <v>21902</v>
      </c>
      <c r="E153" s="7"/>
      <c r="F153" s="98">
        <f>SUM(F138:F152)</f>
        <v>1</v>
      </c>
      <c r="G153" s="14">
        <f>SUM(G138:G152)</f>
        <v>1</v>
      </c>
      <c r="H153" s="3"/>
      <c r="L153" s="3"/>
      <c r="M153" s="3"/>
    </row>
    <row r="154" spans="1:13" ht="15" hidden="1" outlineLevel="1">
      <c r="A154" s="5" t="s">
        <v>2095</v>
      </c>
      <c r="B154" s="63" t="s">
        <v>2890</v>
      </c>
      <c r="E154" s="7"/>
      <c r="F154" s="40">
        <f>IF($C$153=0,"",IF(C154="[for completion]","",C154/$C$153))</f>
        <v>0</v>
      </c>
      <c r="G154" s="40">
        <f>IF($D$153=0,"",IF(D154="[for completion]","",D154/$D$153))</f>
        <v>0</v>
      </c>
      <c r="H154" s="3"/>
      <c r="L154" s="3"/>
      <c r="M154" s="3"/>
    </row>
    <row r="155" spans="1:13" ht="15" hidden="1" outlineLevel="1">
      <c r="A155" s="5" t="s">
        <v>2096</v>
      </c>
      <c r="B155" s="63" t="s">
        <v>2890</v>
      </c>
      <c r="E155" s="7"/>
      <c r="F155" s="40">
        <f aca="true" t="shared" si="16" ref="F155:F162">IF($C$153=0,"",IF(C155="[for completion]","",C155/$C$153))</f>
        <v>0</v>
      </c>
      <c r="G155" s="40">
        <f aca="true" t="shared" si="17" ref="G155:G162">IF($D$153=0,"",IF(D155="[for completion]","",D155/$D$153))</f>
        <v>0</v>
      </c>
      <c r="H155" s="3"/>
      <c r="L155" s="3"/>
      <c r="M155" s="3"/>
    </row>
    <row r="156" spans="1:13" ht="15" hidden="1" outlineLevel="1">
      <c r="A156" s="5" t="s">
        <v>2097</v>
      </c>
      <c r="B156" s="63" t="s">
        <v>2890</v>
      </c>
      <c r="E156" s="7"/>
      <c r="F156" s="40">
        <f t="shared" si="16"/>
        <v>0</v>
      </c>
      <c r="G156" s="40">
        <f t="shared" si="17"/>
        <v>0</v>
      </c>
      <c r="H156" s="3"/>
      <c r="L156" s="3"/>
      <c r="M156" s="3"/>
    </row>
    <row r="157" spans="1:13" ht="15" hidden="1" outlineLevel="1">
      <c r="A157" s="5" t="s">
        <v>2098</v>
      </c>
      <c r="B157" s="63" t="s">
        <v>2890</v>
      </c>
      <c r="E157" s="7"/>
      <c r="F157" s="40">
        <f t="shared" si="16"/>
        <v>0</v>
      </c>
      <c r="G157" s="40">
        <f t="shared" si="17"/>
        <v>0</v>
      </c>
      <c r="H157" s="3"/>
      <c r="L157" s="3"/>
      <c r="M157" s="3"/>
    </row>
    <row r="158" spans="1:13" ht="15" hidden="1" outlineLevel="1">
      <c r="A158" s="5" t="s">
        <v>2099</v>
      </c>
      <c r="B158" s="63" t="s">
        <v>2890</v>
      </c>
      <c r="E158" s="7"/>
      <c r="F158" s="40">
        <f t="shared" si="16"/>
        <v>0</v>
      </c>
      <c r="G158" s="40">
        <f t="shared" si="17"/>
        <v>0</v>
      </c>
      <c r="H158" s="3"/>
      <c r="L158" s="3"/>
      <c r="M158" s="3"/>
    </row>
    <row r="159" spans="1:13" ht="15" hidden="1" outlineLevel="1">
      <c r="A159" s="5" t="s">
        <v>2100</v>
      </c>
      <c r="B159" s="63" t="s">
        <v>2890</v>
      </c>
      <c r="E159" s="7"/>
      <c r="F159" s="40">
        <f t="shared" si="16"/>
        <v>0</v>
      </c>
      <c r="G159" s="40">
        <f t="shared" si="17"/>
        <v>0</v>
      </c>
      <c r="H159" s="3"/>
      <c r="L159" s="3"/>
      <c r="M159" s="3"/>
    </row>
    <row r="160" spans="1:13" ht="15" hidden="1" outlineLevel="1">
      <c r="A160" s="5" t="s">
        <v>2101</v>
      </c>
      <c r="B160" s="63" t="s">
        <v>2890</v>
      </c>
      <c r="E160" s="7"/>
      <c r="F160" s="40">
        <f t="shared" si="16"/>
        <v>0</v>
      </c>
      <c r="G160" s="40">
        <f t="shared" si="17"/>
        <v>0</v>
      </c>
      <c r="H160" s="3"/>
      <c r="L160" s="3"/>
      <c r="M160" s="3"/>
    </row>
    <row r="161" spans="1:13" ht="15" hidden="1" outlineLevel="1">
      <c r="A161" s="5" t="s">
        <v>2102</v>
      </c>
      <c r="B161" s="63" t="s">
        <v>2890</v>
      </c>
      <c r="E161" s="7"/>
      <c r="F161" s="40">
        <f t="shared" si="16"/>
        <v>0</v>
      </c>
      <c r="G161" s="40">
        <f t="shared" si="17"/>
        <v>0</v>
      </c>
      <c r="H161" s="3"/>
      <c r="L161" s="3"/>
      <c r="M161" s="3"/>
    </row>
    <row r="162" spans="1:13" ht="15" hidden="1" outlineLevel="1">
      <c r="A162" s="5" t="s">
        <v>2103</v>
      </c>
      <c r="B162" s="63" t="s">
        <v>2890</v>
      </c>
      <c r="C162" s="1"/>
      <c r="D162" s="1"/>
      <c r="E162" s="1"/>
      <c r="F162" s="40">
        <f t="shared" si="16"/>
        <v>0</v>
      </c>
      <c r="G162" s="40">
        <f t="shared" si="17"/>
        <v>0</v>
      </c>
      <c r="H162" s="3"/>
      <c r="L162" s="3"/>
      <c r="M162" s="3"/>
    </row>
    <row r="163" spans="1:13" ht="15" customHeight="1" collapsed="1">
      <c r="A163" s="39"/>
      <c r="B163" s="56" t="s">
        <v>2302</v>
      </c>
      <c r="C163" s="39" t="s">
        <v>2818</v>
      </c>
      <c r="D163" s="39"/>
      <c r="E163" s="38"/>
      <c r="F163" s="41" t="s">
        <v>2792</v>
      </c>
      <c r="G163" s="41"/>
      <c r="H163" s="3"/>
      <c r="L163" s="3"/>
      <c r="M163" s="3"/>
    </row>
    <row r="164" spans="1:13" ht="15">
      <c r="A164" s="5" t="s">
        <v>2104</v>
      </c>
      <c r="B164" s="3" t="s">
        <v>2751</v>
      </c>
      <c r="C164" s="110">
        <f>'D4.Covered bonds'!D24</f>
        <v>21719</v>
      </c>
      <c r="E164" s="11"/>
      <c r="F164" s="122">
        <f>IF($C$167=0,"",IF(C164="[for completion]","",C164/$C$167))</f>
        <v>0.9916445986667884</v>
      </c>
      <c r="G164" s="9"/>
      <c r="H164" s="3"/>
      <c r="L164" s="3"/>
      <c r="M164" s="3"/>
    </row>
    <row r="165" spans="1:13" ht="15">
      <c r="A165" s="5" t="s">
        <v>2105</v>
      </c>
      <c r="B165" s="3" t="s">
        <v>2752</v>
      </c>
      <c r="C165" s="110">
        <f>'D4.Covered bonds'!D25</f>
        <v>183</v>
      </c>
      <c r="E165" s="11"/>
      <c r="F165" s="122">
        <f>IF($C$167=0,"",IF(C165="[for completion]","",C165/$C$167))</f>
        <v>0.008355401333211578</v>
      </c>
      <c r="G165" s="9"/>
      <c r="H165" s="3"/>
      <c r="L165" s="3"/>
      <c r="M165" s="3"/>
    </row>
    <row r="166" spans="1:13" ht="15">
      <c r="A166" s="5" t="s">
        <v>2106</v>
      </c>
      <c r="B166" s="3" t="s">
        <v>2736</v>
      </c>
      <c r="C166" s="110">
        <f>'D4.Covered bonds'!D26</f>
        <v>0</v>
      </c>
      <c r="E166" s="11"/>
      <c r="F166" s="122">
        <f>IF($C$167=0,"",IF(C166="[for completion]","",C166/$C$167))</f>
        <v>0</v>
      </c>
      <c r="G166" s="9"/>
      <c r="H166" s="3"/>
      <c r="L166" s="3"/>
      <c r="M166" s="3"/>
    </row>
    <row r="167" spans="1:13" ht="15">
      <c r="A167" s="5" t="s">
        <v>2107</v>
      </c>
      <c r="B167" s="12" t="s">
        <v>2735</v>
      </c>
      <c r="C167" s="110">
        <f>SUM(C164:C166)</f>
        <v>21902</v>
      </c>
      <c r="D167" s="3"/>
      <c r="E167" s="11"/>
      <c r="F167" s="122">
        <f>SUM(F164:F166)</f>
        <v>1</v>
      </c>
      <c r="G167" s="9"/>
      <c r="H167" s="3"/>
      <c r="L167" s="3"/>
      <c r="M167" s="3"/>
    </row>
    <row r="168" spans="1:13" ht="15" hidden="1" outlineLevel="1">
      <c r="A168" s="5" t="s">
        <v>2108</v>
      </c>
      <c r="B168" s="12"/>
      <c r="C168" s="3"/>
      <c r="D168" s="3"/>
      <c r="E168" s="11"/>
      <c r="F168" s="11"/>
      <c r="G168" s="9"/>
      <c r="H168" s="3"/>
      <c r="L168" s="3"/>
      <c r="M168" s="3"/>
    </row>
    <row r="169" spans="1:13" ht="15" hidden="1" outlineLevel="1">
      <c r="A169" s="5" t="s">
        <v>2109</v>
      </c>
      <c r="B169" s="12"/>
      <c r="C169" s="3"/>
      <c r="D169" s="3"/>
      <c r="E169" s="11"/>
      <c r="F169" s="11"/>
      <c r="G169" s="9"/>
      <c r="H169" s="3"/>
      <c r="L169" s="3"/>
      <c r="M169" s="3"/>
    </row>
    <row r="170" spans="1:13" ht="15" hidden="1" outlineLevel="1">
      <c r="A170" s="5" t="s">
        <v>2110</v>
      </c>
      <c r="B170" s="12"/>
      <c r="C170" s="3"/>
      <c r="D170" s="3"/>
      <c r="E170" s="11"/>
      <c r="F170" s="11"/>
      <c r="G170" s="9"/>
      <c r="H170" s="3"/>
      <c r="L170" s="3"/>
      <c r="M170" s="3"/>
    </row>
    <row r="171" spans="1:13" ht="15" hidden="1" outlineLevel="1">
      <c r="A171" s="5" t="s">
        <v>2111</v>
      </c>
      <c r="B171" s="12"/>
      <c r="C171" s="3"/>
      <c r="D171" s="3"/>
      <c r="E171" s="11"/>
      <c r="F171" s="11"/>
      <c r="G171" s="9"/>
      <c r="H171" s="3"/>
      <c r="L171" s="3"/>
      <c r="M171" s="3"/>
    </row>
    <row r="172" spans="1:13" ht="15" hidden="1" outlineLevel="1">
      <c r="A172" s="5" t="s">
        <v>2112</v>
      </c>
      <c r="B172" s="12"/>
      <c r="C172" s="3"/>
      <c r="D172" s="3"/>
      <c r="E172" s="11"/>
      <c r="F172" s="11"/>
      <c r="G172" s="9"/>
      <c r="H172" s="3"/>
      <c r="L172" s="3"/>
      <c r="M172" s="3"/>
    </row>
    <row r="173" spans="1:13" ht="15" customHeight="1" collapsed="1">
      <c r="A173" s="39"/>
      <c r="B173" s="56" t="s">
        <v>2303</v>
      </c>
      <c r="C173" s="39" t="s">
        <v>2818</v>
      </c>
      <c r="D173" s="39"/>
      <c r="E173" s="38"/>
      <c r="F173" s="41" t="s">
        <v>2882</v>
      </c>
      <c r="G173" s="41"/>
      <c r="H173" s="3"/>
      <c r="L173" s="3"/>
      <c r="M173" s="3"/>
    </row>
    <row r="174" spans="1:13" ht="15" customHeight="1">
      <c r="A174" s="5" t="s">
        <v>2113</v>
      </c>
      <c r="B174" s="7" t="s">
        <v>2999</v>
      </c>
      <c r="C174" s="110">
        <f>'D1.Overview'!D170</f>
        <v>200</v>
      </c>
      <c r="D174" s="103"/>
      <c r="E174" s="103"/>
      <c r="F174" s="40">
        <f>IF($C$179=0,"",IF(C174="[for completion]","",C174/$C$179))</f>
        <v>0.3333333333333333</v>
      </c>
      <c r="G174" s="40"/>
      <c r="H174" s="3"/>
      <c r="L174" s="3"/>
      <c r="M174" s="3"/>
    </row>
    <row r="175" spans="1:13" ht="15">
      <c r="A175" s="5" t="s">
        <v>2114</v>
      </c>
      <c r="B175" s="7" t="s">
        <v>565</v>
      </c>
      <c r="C175" s="5">
        <v>0</v>
      </c>
      <c r="E175" s="53"/>
      <c r="F175" s="40">
        <f>IF($C$179=0,"",IF(C175="[for completion]","",C175/$C$179))</f>
        <v>0</v>
      </c>
      <c r="G175" s="40"/>
      <c r="H175" s="3"/>
      <c r="L175" s="3"/>
      <c r="M175" s="3"/>
    </row>
    <row r="176" spans="1:13" ht="15">
      <c r="A176" s="5" t="s">
        <v>2115</v>
      </c>
      <c r="B176" s="7" t="s">
        <v>2937</v>
      </c>
      <c r="C176" s="5">
        <v>0</v>
      </c>
      <c r="E176" s="53"/>
      <c r="F176" s="40"/>
      <c r="G176" s="40"/>
      <c r="H176" s="3"/>
      <c r="L176" s="3"/>
      <c r="M176" s="3"/>
    </row>
    <row r="177" spans="1:13" ht="15">
      <c r="A177" s="5" t="s">
        <v>2116</v>
      </c>
      <c r="B177" s="7" t="s">
        <v>2868</v>
      </c>
      <c r="C177" s="110">
        <f>'D1.Overview'!D169</f>
        <v>400</v>
      </c>
      <c r="D177" s="103"/>
      <c r="E177" s="103"/>
      <c r="F177" s="40">
        <f aca="true" t="shared" si="18" ref="F177:F187">IF($C$179=0,"",IF(C177="[for completion]","",C177/$C$179))</f>
        <v>0.6666666666666666</v>
      </c>
      <c r="G177" s="40"/>
      <c r="H177" s="3"/>
      <c r="L177" s="3"/>
      <c r="M177" s="3"/>
    </row>
    <row r="178" spans="1:13" ht="15">
      <c r="A178" s="5" t="s">
        <v>2117</v>
      </c>
      <c r="B178" s="7" t="s">
        <v>2736</v>
      </c>
      <c r="C178" s="5">
        <v>0</v>
      </c>
      <c r="E178" s="53"/>
      <c r="F178" s="40">
        <f t="shared" si="18"/>
        <v>0</v>
      </c>
      <c r="G178" s="40"/>
      <c r="H178" s="3"/>
      <c r="L178" s="3"/>
      <c r="M178" s="3"/>
    </row>
    <row r="179" spans="1:13" ht="15">
      <c r="A179" s="5" t="s">
        <v>2118</v>
      </c>
      <c r="B179" s="10" t="s">
        <v>2735</v>
      </c>
      <c r="C179" s="110">
        <f>SUM(C174:C178)</f>
        <v>600</v>
      </c>
      <c r="E179" s="53"/>
      <c r="F179" s="121">
        <f>SUM(F174:F178)</f>
        <v>1</v>
      </c>
      <c r="G179" s="40"/>
      <c r="H179" s="3"/>
      <c r="L179" s="3"/>
      <c r="M179" s="3"/>
    </row>
    <row r="180" spans="1:13" ht="15" hidden="1" outlineLevel="1">
      <c r="A180" s="5" t="s">
        <v>2119</v>
      </c>
      <c r="B180" s="64" t="s">
        <v>2938</v>
      </c>
      <c r="E180" s="53"/>
      <c r="F180" s="40">
        <f t="shared" si="18"/>
        <v>0</v>
      </c>
      <c r="G180" s="40"/>
      <c r="H180" s="3"/>
      <c r="L180" s="3"/>
      <c r="M180" s="3"/>
    </row>
    <row r="181" spans="1:6" s="64" customFormat="1" ht="30" hidden="1" outlineLevel="1">
      <c r="A181" s="5" t="s">
        <v>2120</v>
      </c>
      <c r="B181" s="64" t="s">
        <v>2957</v>
      </c>
      <c r="F181" s="40">
        <f t="shared" si="18"/>
        <v>0</v>
      </c>
    </row>
    <row r="182" spans="1:13" ht="30" hidden="1" outlineLevel="1">
      <c r="A182" s="5" t="s">
        <v>2121</v>
      </c>
      <c r="B182" s="64" t="s">
        <v>2958</v>
      </c>
      <c r="E182" s="53"/>
      <c r="F182" s="40">
        <f t="shared" si="18"/>
        <v>0</v>
      </c>
      <c r="G182" s="40"/>
      <c r="H182" s="3"/>
      <c r="L182" s="3"/>
      <c r="M182" s="3"/>
    </row>
    <row r="183" spans="1:13" ht="15" hidden="1" outlineLevel="1">
      <c r="A183" s="5" t="s">
        <v>2122</v>
      </c>
      <c r="B183" s="64" t="s">
        <v>2939</v>
      </c>
      <c r="E183" s="53"/>
      <c r="F183" s="40">
        <f t="shared" si="18"/>
        <v>0</v>
      </c>
      <c r="G183" s="40"/>
      <c r="H183" s="3"/>
      <c r="L183" s="3"/>
      <c r="M183" s="3"/>
    </row>
    <row r="184" spans="1:6" s="64" customFormat="1" ht="15" hidden="1" outlineLevel="1">
      <c r="A184" s="5" t="s">
        <v>2123</v>
      </c>
      <c r="B184" s="64" t="s">
        <v>2959</v>
      </c>
      <c r="F184" s="40">
        <f t="shared" si="18"/>
        <v>0</v>
      </c>
    </row>
    <row r="185" spans="1:13" ht="15" hidden="1" outlineLevel="1">
      <c r="A185" s="5" t="s">
        <v>2124</v>
      </c>
      <c r="B185" s="64" t="s">
        <v>2960</v>
      </c>
      <c r="E185" s="53"/>
      <c r="F185" s="40">
        <f t="shared" si="18"/>
        <v>0</v>
      </c>
      <c r="G185" s="40"/>
      <c r="H185" s="3"/>
      <c r="L185" s="3"/>
      <c r="M185" s="3"/>
    </row>
    <row r="186" spans="1:13" ht="15" hidden="1" outlineLevel="1">
      <c r="A186" s="5" t="s">
        <v>2125</v>
      </c>
      <c r="B186" s="64" t="s">
        <v>2925</v>
      </c>
      <c r="E186" s="53"/>
      <c r="F186" s="40">
        <f t="shared" si="18"/>
        <v>0</v>
      </c>
      <c r="G186" s="40"/>
      <c r="H186" s="3"/>
      <c r="L186" s="3"/>
      <c r="M186" s="3"/>
    </row>
    <row r="187" spans="1:13" ht="15" hidden="1" outlineLevel="1">
      <c r="A187" s="5" t="s">
        <v>2126</v>
      </c>
      <c r="B187" s="64" t="s">
        <v>2926</v>
      </c>
      <c r="E187" s="53"/>
      <c r="F187" s="40">
        <f t="shared" si="18"/>
        <v>0</v>
      </c>
      <c r="G187" s="40"/>
      <c r="H187" s="3"/>
      <c r="L187" s="3"/>
      <c r="M187" s="3"/>
    </row>
    <row r="188" spans="1:13" ht="15" hidden="1" outlineLevel="1">
      <c r="A188" s="5" t="s">
        <v>2127</v>
      </c>
      <c r="B188" s="64"/>
      <c r="E188" s="53"/>
      <c r="F188" s="40"/>
      <c r="G188" s="40"/>
      <c r="H188" s="3"/>
      <c r="L188" s="3"/>
      <c r="M188" s="3"/>
    </row>
    <row r="189" spans="1:13" ht="15" hidden="1" outlineLevel="1">
      <c r="A189" s="5" t="s">
        <v>2128</v>
      </c>
      <c r="B189" s="64"/>
      <c r="E189" s="53"/>
      <c r="F189" s="40"/>
      <c r="G189" s="40"/>
      <c r="H189" s="3"/>
      <c r="L189" s="3"/>
      <c r="M189" s="3"/>
    </row>
    <row r="190" spans="1:13" ht="15" hidden="1" outlineLevel="1">
      <c r="A190" s="5" t="s">
        <v>2129</v>
      </c>
      <c r="B190" s="64"/>
      <c r="E190" s="53"/>
      <c r="F190" s="40"/>
      <c r="G190" s="40"/>
      <c r="H190" s="3"/>
      <c r="L190" s="3"/>
      <c r="M190" s="3"/>
    </row>
    <row r="191" spans="1:13" ht="15" hidden="1" outlineLevel="1">
      <c r="A191" s="5" t="s">
        <v>2130</v>
      </c>
      <c r="B191" s="63"/>
      <c r="E191" s="53"/>
      <c r="F191" s="40">
        <f>IF($C$179=0,"",IF(C191="[for completion]","",C191/$C$179))</f>
        <v>0</v>
      </c>
      <c r="G191" s="40"/>
      <c r="H191" s="3"/>
      <c r="L191" s="3"/>
      <c r="M191" s="3"/>
    </row>
    <row r="192" spans="1:13" ht="15" customHeight="1" collapsed="1">
      <c r="A192" s="39"/>
      <c r="B192" s="56" t="s">
        <v>2304</v>
      </c>
      <c r="C192" s="39" t="s">
        <v>2818</v>
      </c>
      <c r="D192" s="39"/>
      <c r="E192" s="38"/>
      <c r="F192" s="41" t="s">
        <v>2882</v>
      </c>
      <c r="G192" s="41"/>
      <c r="H192" s="3"/>
      <c r="L192" s="3"/>
      <c r="M192" s="3"/>
    </row>
    <row r="193" spans="1:13" ht="15">
      <c r="A193" s="5" t="s">
        <v>2131</v>
      </c>
      <c r="B193" s="7" t="s">
        <v>3000</v>
      </c>
      <c r="C193" s="110">
        <f>'D1.Overview'!D169</f>
        <v>400</v>
      </c>
      <c r="E193" s="53"/>
      <c r="F193" s="40">
        <f aca="true" t="shared" si="19" ref="F193:F206">IF($C$208=0,"",IF(C193="[for completion]","",C193/$C$208))</f>
        <v>1</v>
      </c>
      <c r="G193" s="40"/>
      <c r="H193" s="3"/>
      <c r="L193" s="3"/>
      <c r="M193" s="3"/>
    </row>
    <row r="194" spans="1:13" ht="15">
      <c r="A194" s="5" t="s">
        <v>2132</v>
      </c>
      <c r="B194" s="7" t="s">
        <v>2826</v>
      </c>
      <c r="C194" s="5">
        <v>0</v>
      </c>
      <c r="E194" s="53"/>
      <c r="F194" s="40">
        <f t="shared" si="19"/>
        <v>0</v>
      </c>
      <c r="G194" s="53"/>
      <c r="H194" s="3"/>
      <c r="L194" s="3"/>
      <c r="M194" s="3"/>
    </row>
    <row r="195" spans="1:13" ht="15">
      <c r="A195" s="5" t="s">
        <v>2133</v>
      </c>
      <c r="B195" s="7" t="s">
        <v>2862</v>
      </c>
      <c r="C195" s="5">
        <v>0</v>
      </c>
      <c r="D195" s="106"/>
      <c r="E195" s="53"/>
      <c r="F195" s="40">
        <f t="shared" si="19"/>
        <v>0</v>
      </c>
      <c r="G195" s="53"/>
      <c r="H195" s="3"/>
      <c r="L195" s="3"/>
      <c r="M195" s="3"/>
    </row>
    <row r="196" spans="1:13" ht="15">
      <c r="A196" s="5" t="s">
        <v>2134</v>
      </c>
      <c r="B196" s="7" t="s">
        <v>2851</v>
      </c>
      <c r="C196" s="5">
        <v>0</v>
      </c>
      <c r="D196" s="106"/>
      <c r="E196" s="53"/>
      <c r="F196" s="40">
        <f t="shared" si="19"/>
        <v>0</v>
      </c>
      <c r="G196" s="53"/>
      <c r="H196" s="3"/>
      <c r="L196" s="3"/>
      <c r="M196" s="3"/>
    </row>
    <row r="197" spans="1:13" ht="15">
      <c r="A197" s="5" t="s">
        <v>2135</v>
      </c>
      <c r="B197" s="7" t="s">
        <v>2855</v>
      </c>
      <c r="C197" s="5">
        <v>0</v>
      </c>
      <c r="D197" s="98"/>
      <c r="E197" s="53"/>
      <c r="F197" s="40">
        <f t="shared" si="19"/>
        <v>0</v>
      </c>
      <c r="G197" s="53"/>
      <c r="H197" s="3"/>
      <c r="L197" s="3"/>
      <c r="M197" s="3"/>
    </row>
    <row r="198" spans="1:13" ht="15">
      <c r="A198" s="5" t="s">
        <v>2136</v>
      </c>
      <c r="B198" s="7" t="s">
        <v>2856</v>
      </c>
      <c r="C198" s="5">
        <v>0</v>
      </c>
      <c r="E198" s="53"/>
      <c r="F198" s="40">
        <f t="shared" si="19"/>
        <v>0</v>
      </c>
      <c r="G198" s="53"/>
      <c r="H198" s="3"/>
      <c r="L198" s="3"/>
      <c r="M198" s="3"/>
    </row>
    <row r="199" spans="1:13" ht="15">
      <c r="A199" s="5" t="s">
        <v>2137</v>
      </c>
      <c r="B199" s="7" t="s">
        <v>2876</v>
      </c>
      <c r="C199" s="5">
        <v>0</v>
      </c>
      <c r="E199" s="53"/>
      <c r="F199" s="40">
        <f t="shared" si="19"/>
        <v>0</v>
      </c>
      <c r="G199" s="53"/>
      <c r="H199" s="3"/>
      <c r="L199" s="3"/>
      <c r="M199" s="3"/>
    </row>
    <row r="200" spans="1:13" ht="15">
      <c r="A200" s="5" t="s">
        <v>2138</v>
      </c>
      <c r="B200" s="7" t="s">
        <v>2857</v>
      </c>
      <c r="C200" s="5">
        <v>0</v>
      </c>
      <c r="E200" s="53"/>
      <c r="F200" s="40">
        <f t="shared" si="19"/>
        <v>0</v>
      </c>
      <c r="G200" s="53"/>
      <c r="H200" s="3"/>
      <c r="L200" s="3"/>
      <c r="M200" s="3"/>
    </row>
    <row r="201" spans="1:13" ht="15">
      <c r="A201" s="5" t="s">
        <v>2139</v>
      </c>
      <c r="B201" s="7" t="s">
        <v>2858</v>
      </c>
      <c r="C201" s="5">
        <v>0</v>
      </c>
      <c r="E201" s="53"/>
      <c r="F201" s="40">
        <f t="shared" si="19"/>
        <v>0</v>
      </c>
      <c r="G201" s="53"/>
      <c r="H201" s="3"/>
      <c r="L201" s="3"/>
      <c r="M201" s="3"/>
    </row>
    <row r="202" spans="1:13" ht="15">
      <c r="A202" s="5" t="s">
        <v>2140</v>
      </c>
      <c r="B202" s="7" t="s">
        <v>2859</v>
      </c>
      <c r="C202" s="5">
        <v>0</v>
      </c>
      <c r="E202" s="53"/>
      <c r="F202" s="40">
        <f t="shared" si="19"/>
        <v>0</v>
      </c>
      <c r="G202" s="53"/>
      <c r="H202" s="3"/>
      <c r="L202" s="3"/>
      <c r="M202" s="3"/>
    </row>
    <row r="203" spans="1:13" ht="15">
      <c r="A203" s="5" t="s">
        <v>2141</v>
      </c>
      <c r="B203" s="7" t="s">
        <v>2860</v>
      </c>
      <c r="C203" s="5">
        <v>0</v>
      </c>
      <c r="E203" s="53"/>
      <c r="F203" s="40">
        <f t="shared" si="19"/>
        <v>0</v>
      </c>
      <c r="G203" s="53"/>
      <c r="H203" s="3"/>
      <c r="L203" s="3"/>
      <c r="M203" s="3"/>
    </row>
    <row r="204" spans="1:13" ht="15">
      <c r="A204" s="5" t="s">
        <v>2142</v>
      </c>
      <c r="B204" s="7" t="s">
        <v>2863</v>
      </c>
      <c r="C204" s="5">
        <v>0</v>
      </c>
      <c r="E204" s="53"/>
      <c r="F204" s="40">
        <f t="shared" si="19"/>
        <v>0</v>
      </c>
      <c r="G204" s="53"/>
      <c r="H204" s="3"/>
      <c r="L204" s="3"/>
      <c r="M204" s="3"/>
    </row>
    <row r="205" spans="1:13" ht="15">
      <c r="A205" s="5" t="s">
        <v>2143</v>
      </c>
      <c r="B205" s="7" t="s">
        <v>2861</v>
      </c>
      <c r="C205" s="5">
        <v>0</v>
      </c>
      <c r="E205" s="53"/>
      <c r="F205" s="40">
        <f t="shared" si="19"/>
        <v>0</v>
      </c>
      <c r="G205" s="53"/>
      <c r="H205" s="3"/>
      <c r="L205" s="3"/>
      <c r="M205" s="3"/>
    </row>
    <row r="206" spans="1:13" ht="15">
      <c r="A206" s="5" t="s">
        <v>2144</v>
      </c>
      <c r="B206" s="7" t="s">
        <v>2736</v>
      </c>
      <c r="C206" s="5">
        <v>0</v>
      </c>
      <c r="E206" s="53"/>
      <c r="F206" s="40">
        <f t="shared" si="19"/>
        <v>0</v>
      </c>
      <c r="G206" s="53"/>
      <c r="H206" s="3"/>
      <c r="L206" s="3"/>
      <c r="M206" s="3"/>
    </row>
    <row r="207" spans="1:13" ht="15">
      <c r="A207" s="5" t="s">
        <v>2145</v>
      </c>
      <c r="B207" s="8" t="s">
        <v>2940</v>
      </c>
      <c r="C207" s="110">
        <f>SUM(C193:C196)</f>
        <v>400</v>
      </c>
      <c r="E207" s="53"/>
      <c r="F207" s="40"/>
      <c r="G207" s="53"/>
      <c r="H207" s="3"/>
      <c r="L207" s="3"/>
      <c r="M207" s="3"/>
    </row>
    <row r="208" spans="1:13" ht="15">
      <c r="A208" s="5" t="s">
        <v>2146</v>
      </c>
      <c r="B208" s="10" t="s">
        <v>2735</v>
      </c>
      <c r="C208" s="7">
        <f>SUM(C193:C206)</f>
        <v>400</v>
      </c>
      <c r="D208" s="7"/>
      <c r="E208" s="53"/>
      <c r="F208" s="121">
        <f>SUM(F193:F206)</f>
        <v>1</v>
      </c>
      <c r="G208" s="53"/>
      <c r="H208" s="3"/>
      <c r="L208" s="3"/>
      <c r="M208" s="3"/>
    </row>
    <row r="209" spans="1:13" ht="15" hidden="1" outlineLevel="1">
      <c r="A209" s="5" t="s">
        <v>2147</v>
      </c>
      <c r="B209" s="63" t="s">
        <v>2890</v>
      </c>
      <c r="E209" s="53"/>
      <c r="F209" s="40">
        <f>IF($C$208=0,"",IF(C209="[for completion]","",C209/$C$208))</f>
        <v>0</v>
      </c>
      <c r="G209" s="53"/>
      <c r="H209" s="3"/>
      <c r="L209" s="3"/>
      <c r="M209" s="3"/>
    </row>
    <row r="210" spans="1:13" ht="15" hidden="1" outlineLevel="1">
      <c r="A210" s="5" t="s">
        <v>2148</v>
      </c>
      <c r="B210" s="63" t="s">
        <v>2890</v>
      </c>
      <c r="E210" s="53"/>
      <c r="F210" s="40">
        <f aca="true" t="shared" si="20" ref="F210:F215">IF($C$208=0,"",IF(C210="[for completion]","",C210/$C$208))</f>
        <v>0</v>
      </c>
      <c r="G210" s="53"/>
      <c r="H210" s="3"/>
      <c r="L210" s="3"/>
      <c r="M210" s="3"/>
    </row>
    <row r="211" spans="1:13" ht="15" hidden="1" outlineLevel="1">
      <c r="A211" s="5" t="s">
        <v>2149</v>
      </c>
      <c r="B211" s="63" t="s">
        <v>2890</v>
      </c>
      <c r="E211" s="53"/>
      <c r="F211" s="40">
        <f t="shared" si="20"/>
        <v>0</v>
      </c>
      <c r="G211" s="53"/>
      <c r="H211" s="3"/>
      <c r="L211" s="3"/>
      <c r="M211" s="3"/>
    </row>
    <row r="212" spans="1:13" ht="15" hidden="1" outlineLevel="1">
      <c r="A212" s="5" t="s">
        <v>2150</v>
      </c>
      <c r="B212" s="63" t="s">
        <v>2890</v>
      </c>
      <c r="E212" s="53"/>
      <c r="F212" s="40">
        <f t="shared" si="20"/>
        <v>0</v>
      </c>
      <c r="G212" s="53"/>
      <c r="H212" s="3"/>
      <c r="L212" s="3"/>
      <c r="M212" s="3"/>
    </row>
    <row r="213" spans="1:13" ht="15" hidden="1" outlineLevel="1">
      <c r="A213" s="5" t="s">
        <v>2151</v>
      </c>
      <c r="B213" s="63" t="s">
        <v>2890</v>
      </c>
      <c r="E213" s="53"/>
      <c r="F213" s="40">
        <f t="shared" si="20"/>
        <v>0</v>
      </c>
      <c r="G213" s="53"/>
      <c r="H213" s="3"/>
      <c r="L213" s="3"/>
      <c r="M213" s="3"/>
    </row>
    <row r="214" spans="1:13" ht="15" hidden="1" outlineLevel="1">
      <c r="A214" s="5" t="s">
        <v>2152</v>
      </c>
      <c r="B214" s="63" t="s">
        <v>2890</v>
      </c>
      <c r="E214" s="53"/>
      <c r="F214" s="40">
        <f t="shared" si="20"/>
        <v>0</v>
      </c>
      <c r="G214" s="53"/>
      <c r="H214" s="3"/>
      <c r="L214" s="3"/>
      <c r="M214" s="3"/>
    </row>
    <row r="215" spans="1:13" ht="15" hidden="1" outlineLevel="1">
      <c r="A215" s="5" t="s">
        <v>2153</v>
      </c>
      <c r="B215" s="63" t="s">
        <v>2890</v>
      </c>
      <c r="E215" s="53"/>
      <c r="F215" s="40">
        <f t="shared" si="20"/>
        <v>0</v>
      </c>
      <c r="G215" s="53"/>
      <c r="H215" s="3"/>
      <c r="L215" s="3"/>
      <c r="M215" s="3"/>
    </row>
    <row r="216" spans="1:13" ht="15" customHeight="1" collapsed="1">
      <c r="A216" s="39"/>
      <c r="B216" s="56" t="s">
        <v>2305</v>
      </c>
      <c r="C216" s="39" t="s">
        <v>2818</v>
      </c>
      <c r="D216" s="39"/>
      <c r="E216" s="38"/>
      <c r="F216" s="41" t="s">
        <v>2881</v>
      </c>
      <c r="G216" s="41" t="s">
        <v>2792</v>
      </c>
      <c r="H216" s="3"/>
      <c r="L216" s="3"/>
      <c r="M216" s="3"/>
    </row>
    <row r="217" spans="1:13" ht="15">
      <c r="A217" s="5" t="s">
        <v>2154</v>
      </c>
      <c r="B217" s="9" t="s">
        <v>2903</v>
      </c>
      <c r="C217" s="5">
        <v>0</v>
      </c>
      <c r="E217" s="11"/>
      <c r="F217" s="40">
        <f>IF($C$220=0,"",IF(C217="[for completion]","",C217/$C$220))</f>
        <v>0</v>
      </c>
      <c r="G217" s="40">
        <f>IF($C$220=0,"",IF(C217="[for completion]","",C217/$C$220))</f>
        <v>0</v>
      </c>
      <c r="H217" s="3"/>
      <c r="L217" s="3"/>
      <c r="M217" s="3"/>
    </row>
    <row r="218" spans="1:13" ht="15">
      <c r="A218" s="5" t="s">
        <v>2155</v>
      </c>
      <c r="B218" s="9" t="s">
        <v>2902</v>
      </c>
      <c r="C218" s="110">
        <f>'D1.Overview'!D169</f>
        <v>400</v>
      </c>
      <c r="D218" s="103"/>
      <c r="E218" s="103"/>
      <c r="F218" s="40">
        <f>IF($C$220=0,"",IF(C218="[for completion]","",C218/$C$220))</f>
        <v>0.6666666666666666</v>
      </c>
      <c r="G218" s="40">
        <f>IF($C$220=0,"",IF(C218="[for completion]","",C218/$C$220))</f>
        <v>0.6666666666666666</v>
      </c>
      <c r="H218" s="3"/>
      <c r="L218" s="3"/>
      <c r="M218" s="3"/>
    </row>
    <row r="219" spans="1:13" ht="15">
      <c r="A219" s="5" t="s">
        <v>2156</v>
      </c>
      <c r="B219" s="9" t="s">
        <v>2736</v>
      </c>
      <c r="C219" s="110">
        <f>'D1.Overview'!D170</f>
        <v>200</v>
      </c>
      <c r="D219" s="103"/>
      <c r="E219" s="103"/>
      <c r="F219" s="40">
        <f>IF($C$220=0,"",IF(C219="[for completion]","",C219/$C$220))</f>
        <v>0.3333333333333333</v>
      </c>
      <c r="G219" s="40">
        <f>IF($C$220=0,"",IF(C219="[for completion]","",C219/$C$220))</f>
        <v>0.3333333333333333</v>
      </c>
      <c r="H219" s="3"/>
      <c r="L219" s="3"/>
      <c r="M219" s="3"/>
    </row>
    <row r="220" spans="1:13" ht="15">
      <c r="A220" s="5" t="s">
        <v>2157</v>
      </c>
      <c r="B220" s="10" t="s">
        <v>2735</v>
      </c>
      <c r="C220" s="5">
        <f>SUM(C217:C219)</f>
        <v>600</v>
      </c>
      <c r="E220" s="11"/>
      <c r="F220" s="98">
        <f>SUM(F217:F219)</f>
        <v>1</v>
      </c>
      <c r="G220" s="14">
        <f>SUM(G217:G219)</f>
        <v>1</v>
      </c>
      <c r="H220" s="3"/>
      <c r="L220" s="3"/>
      <c r="M220" s="3"/>
    </row>
    <row r="221" spans="1:13" ht="15" hidden="1" outlineLevel="1">
      <c r="A221" s="5" t="s">
        <v>2159</v>
      </c>
      <c r="B221" s="63" t="s">
        <v>2890</v>
      </c>
      <c r="E221" s="11"/>
      <c r="F221" s="40">
        <f>IF($C$220=0,"",IF(C221="[for completion]","",C221/$C$220))</f>
        <v>0</v>
      </c>
      <c r="G221" s="40">
        <f>IF($C$220=0,"",IF(C221="[for completion]","",C221/$C$220))</f>
        <v>0</v>
      </c>
      <c r="H221" s="3"/>
      <c r="L221" s="3"/>
      <c r="M221" s="3"/>
    </row>
    <row r="222" spans="1:13" ht="15" hidden="1" outlineLevel="1">
      <c r="A222" s="5" t="s">
        <v>2160</v>
      </c>
      <c r="B222" s="63" t="s">
        <v>2890</v>
      </c>
      <c r="E222" s="11"/>
      <c r="F222" s="40">
        <f aca="true" t="shared" si="21" ref="F222:F227">IF($C$220=0,"",IF(C222="[for completion]","",C222/$C$220))</f>
        <v>0</v>
      </c>
      <c r="G222" s="40">
        <f aca="true" t="shared" si="22" ref="G222:G227">IF($C$220=0,"",IF(C222="[for completion]","",C222/$C$220))</f>
        <v>0</v>
      </c>
      <c r="H222" s="3"/>
      <c r="L222" s="3"/>
      <c r="M222" s="3"/>
    </row>
    <row r="223" spans="1:13" ht="15" hidden="1" outlineLevel="1">
      <c r="A223" s="5" t="s">
        <v>2161</v>
      </c>
      <c r="B223" s="63" t="s">
        <v>2890</v>
      </c>
      <c r="E223" s="11"/>
      <c r="F223" s="40">
        <f t="shared" si="21"/>
        <v>0</v>
      </c>
      <c r="G223" s="40">
        <f t="shared" si="22"/>
        <v>0</v>
      </c>
      <c r="H223" s="3"/>
      <c r="L223" s="3"/>
      <c r="M223" s="3"/>
    </row>
    <row r="224" spans="1:13" ht="15" hidden="1" outlineLevel="1">
      <c r="A224" s="5" t="s">
        <v>2162</v>
      </c>
      <c r="B224" s="63" t="s">
        <v>2890</v>
      </c>
      <c r="E224" s="11"/>
      <c r="F224" s="40">
        <f t="shared" si="21"/>
        <v>0</v>
      </c>
      <c r="G224" s="40">
        <f t="shared" si="22"/>
        <v>0</v>
      </c>
      <c r="H224" s="3"/>
      <c r="L224" s="3"/>
      <c r="M224" s="3"/>
    </row>
    <row r="225" spans="1:13" ht="15" hidden="1" outlineLevel="1">
      <c r="A225" s="5" t="s">
        <v>2163</v>
      </c>
      <c r="B225" s="63" t="s">
        <v>2890</v>
      </c>
      <c r="E225" s="11"/>
      <c r="F225" s="40">
        <f t="shared" si="21"/>
        <v>0</v>
      </c>
      <c r="G225" s="40">
        <f t="shared" si="22"/>
        <v>0</v>
      </c>
      <c r="H225" s="3"/>
      <c r="L225" s="3"/>
      <c r="M225" s="3"/>
    </row>
    <row r="226" spans="1:13" ht="15" hidden="1" outlineLevel="1">
      <c r="A226" s="5" t="s">
        <v>2164</v>
      </c>
      <c r="B226" s="63" t="s">
        <v>2890</v>
      </c>
      <c r="E226" s="7"/>
      <c r="F226" s="40">
        <f t="shared" si="21"/>
        <v>0</v>
      </c>
      <c r="G226" s="40">
        <f t="shared" si="22"/>
        <v>0</v>
      </c>
      <c r="H226" s="3"/>
      <c r="L226" s="3"/>
      <c r="M226" s="3"/>
    </row>
    <row r="227" spans="1:13" ht="15" hidden="1" outlineLevel="1">
      <c r="A227" s="5" t="s">
        <v>2165</v>
      </c>
      <c r="B227" s="63" t="s">
        <v>2890</v>
      </c>
      <c r="E227" s="11"/>
      <c r="F227" s="40">
        <f t="shared" si="21"/>
        <v>0</v>
      </c>
      <c r="G227" s="40">
        <f t="shared" si="22"/>
        <v>0</v>
      </c>
      <c r="H227" s="3"/>
      <c r="L227" s="3"/>
      <c r="M227" s="3"/>
    </row>
    <row r="228" spans="1:13" ht="15" customHeight="1" collapsed="1">
      <c r="A228" s="39"/>
      <c r="B228" s="56" t="s">
        <v>2306</v>
      </c>
      <c r="C228" s="39"/>
      <c r="D228" s="39"/>
      <c r="E228" s="38"/>
      <c r="F228" s="41"/>
      <c r="G228" s="41"/>
      <c r="H228" s="3"/>
      <c r="L228" s="3"/>
      <c r="M228" s="3"/>
    </row>
    <row r="229" spans="1:13" ht="30">
      <c r="A229" s="5" t="s">
        <v>2158</v>
      </c>
      <c r="B229" s="7" t="s">
        <v>2779</v>
      </c>
      <c r="C229" s="58" t="s">
        <v>2689</v>
      </c>
      <c r="H229" s="3"/>
      <c r="L229" s="3"/>
      <c r="M229" s="3"/>
    </row>
    <row r="230" spans="1:13" ht="15" customHeight="1">
      <c r="A230" s="39"/>
      <c r="B230" s="56" t="s">
        <v>2307</v>
      </c>
      <c r="C230" s="39"/>
      <c r="D230" s="39"/>
      <c r="E230" s="38"/>
      <c r="F230" s="41"/>
      <c r="G230" s="41"/>
      <c r="H230" s="3"/>
      <c r="L230" s="3"/>
      <c r="M230" s="3"/>
    </row>
    <row r="231" spans="1:13" ht="15">
      <c r="A231" s="5" t="s">
        <v>2166</v>
      </c>
      <c r="B231" s="5" t="s">
        <v>539</v>
      </c>
      <c r="C231" s="5">
        <v>0</v>
      </c>
      <c r="E231" s="7"/>
      <c r="H231" s="3"/>
      <c r="L231" s="3"/>
      <c r="M231" s="3"/>
    </row>
    <row r="232" spans="1:13" ht="15">
      <c r="A232" s="5" t="s">
        <v>2167</v>
      </c>
      <c r="B232" s="82" t="s">
        <v>2974</v>
      </c>
      <c r="C232" s="5" t="s">
        <v>2730</v>
      </c>
      <c r="E232" s="7"/>
      <c r="H232" s="3"/>
      <c r="L232" s="3"/>
      <c r="M232" s="3"/>
    </row>
    <row r="233" spans="1:13" ht="15">
      <c r="A233" s="5" t="s">
        <v>2168</v>
      </c>
      <c r="B233" s="82" t="s">
        <v>2975</v>
      </c>
      <c r="C233" s="5" t="s">
        <v>2730</v>
      </c>
      <c r="E233" s="7"/>
      <c r="H233" s="3"/>
      <c r="L233" s="3"/>
      <c r="M233" s="3"/>
    </row>
    <row r="234" spans="1:13" ht="15" hidden="1" outlineLevel="1">
      <c r="A234" s="5" t="s">
        <v>2169</v>
      </c>
      <c r="B234" s="54" t="s">
        <v>2985</v>
      </c>
      <c r="C234" s="7"/>
      <c r="D234" s="7"/>
      <c r="E234" s="7"/>
      <c r="H234" s="3"/>
      <c r="L234" s="3"/>
      <c r="M234" s="3"/>
    </row>
    <row r="235" spans="1:13" ht="15" hidden="1" outlineLevel="1">
      <c r="A235" s="5" t="s">
        <v>2170</v>
      </c>
      <c r="B235" s="54" t="s">
        <v>2984</v>
      </c>
      <c r="C235" s="7"/>
      <c r="D235" s="7"/>
      <c r="E235" s="7"/>
      <c r="H235" s="3"/>
      <c r="L235" s="3"/>
      <c r="M235" s="3"/>
    </row>
    <row r="236" spans="1:13" ht="15" hidden="1" outlineLevel="1">
      <c r="A236" s="5" t="s">
        <v>2171</v>
      </c>
      <c r="B236" s="54" t="s">
        <v>2986</v>
      </c>
      <c r="C236" s="7"/>
      <c r="D236" s="7"/>
      <c r="E236" s="7"/>
      <c r="H236" s="3"/>
      <c r="L236" s="3"/>
      <c r="M236" s="3"/>
    </row>
    <row r="237" spans="1:13" ht="15" hidden="1" outlineLevel="1">
      <c r="A237" s="5" t="s">
        <v>2172</v>
      </c>
      <c r="C237" s="7"/>
      <c r="D237" s="7"/>
      <c r="E237" s="7"/>
      <c r="H237" s="3"/>
      <c r="L237" s="3"/>
      <c r="M237" s="3"/>
    </row>
    <row r="238" spans="1:13" ht="15" hidden="1" outlineLevel="1">
      <c r="A238" s="5" t="s">
        <v>2173</v>
      </c>
      <c r="C238" s="7"/>
      <c r="D238" s="7"/>
      <c r="E238" s="7"/>
      <c r="H238" s="3"/>
      <c r="L238" s="3"/>
      <c r="M238" s="3"/>
    </row>
    <row r="239" spans="1:14" ht="15" hidden="1" outlineLevel="1">
      <c r="A239" s="5" t="s">
        <v>2174</v>
      </c>
      <c r="D239"/>
      <c r="E239"/>
      <c r="F239"/>
      <c r="G239"/>
      <c r="H239" s="3"/>
      <c r="K239" s="59"/>
      <c r="L239" s="59"/>
      <c r="M239" s="59"/>
      <c r="N239" s="59"/>
    </row>
    <row r="240" spans="1:14" ht="15" hidden="1" outlineLevel="1">
      <c r="A240" s="5" t="s">
        <v>2175</v>
      </c>
      <c r="D240"/>
      <c r="E240"/>
      <c r="F240"/>
      <c r="G240"/>
      <c r="H240" s="3"/>
      <c r="K240" s="59"/>
      <c r="L240" s="59"/>
      <c r="M240" s="59"/>
      <c r="N240" s="59"/>
    </row>
    <row r="241" spans="1:14" ht="15" hidden="1" outlineLevel="1">
      <c r="A241" s="5" t="s">
        <v>2176</v>
      </c>
      <c r="D241"/>
      <c r="E241"/>
      <c r="F241"/>
      <c r="G241"/>
      <c r="H241" s="3"/>
      <c r="K241" s="59"/>
      <c r="L241" s="59"/>
      <c r="M241" s="59"/>
      <c r="N241" s="59"/>
    </row>
    <row r="242" spans="1:14" ht="15" hidden="1" outlineLevel="1">
      <c r="A242" s="5" t="s">
        <v>2177</v>
      </c>
      <c r="D242"/>
      <c r="E242"/>
      <c r="F242"/>
      <c r="G242"/>
      <c r="H242" s="3"/>
      <c r="K242" s="59"/>
      <c r="L242" s="59"/>
      <c r="M242" s="59"/>
      <c r="N242" s="59"/>
    </row>
    <row r="243" spans="1:14" ht="15" hidden="1" outlineLevel="1">
      <c r="A243" s="5" t="s">
        <v>2178</v>
      </c>
      <c r="D243"/>
      <c r="E243"/>
      <c r="F243"/>
      <c r="G243"/>
      <c r="H243" s="3"/>
      <c r="K243" s="59"/>
      <c r="L243" s="59"/>
      <c r="M243" s="59"/>
      <c r="N243" s="59"/>
    </row>
    <row r="244" spans="1:14" ht="15" hidden="1" outlineLevel="1">
      <c r="A244" s="5" t="s">
        <v>2179</v>
      </c>
      <c r="D244"/>
      <c r="E244"/>
      <c r="F244"/>
      <c r="G244"/>
      <c r="H244" s="3"/>
      <c r="K244" s="59"/>
      <c r="L244" s="59"/>
      <c r="M244" s="59"/>
      <c r="N244" s="59"/>
    </row>
    <row r="245" spans="1:14" ht="15" hidden="1" outlineLevel="1">
      <c r="A245" s="5" t="s">
        <v>2180</v>
      </c>
      <c r="D245"/>
      <c r="E245"/>
      <c r="F245"/>
      <c r="G245"/>
      <c r="H245" s="3"/>
      <c r="K245" s="59"/>
      <c r="L245" s="59"/>
      <c r="M245" s="59"/>
      <c r="N245" s="59"/>
    </row>
    <row r="246" spans="1:14" ht="15" hidden="1" outlineLevel="1">
      <c r="A246" s="5" t="s">
        <v>2181</v>
      </c>
      <c r="D246"/>
      <c r="E246"/>
      <c r="F246"/>
      <c r="G246"/>
      <c r="H246" s="3"/>
      <c r="K246" s="59"/>
      <c r="L246" s="59"/>
      <c r="M246" s="59"/>
      <c r="N246" s="59"/>
    </row>
    <row r="247" spans="1:14" ht="15" hidden="1" outlineLevel="1">
      <c r="A247" s="5" t="s">
        <v>2182</v>
      </c>
      <c r="D247"/>
      <c r="E247"/>
      <c r="F247"/>
      <c r="G247"/>
      <c r="H247" s="3"/>
      <c r="K247" s="59"/>
      <c r="L247" s="59"/>
      <c r="M247" s="59"/>
      <c r="N247" s="59"/>
    </row>
    <row r="248" spans="1:14" ht="15" hidden="1" outlineLevel="1">
      <c r="A248" s="5" t="s">
        <v>2183</v>
      </c>
      <c r="D248"/>
      <c r="E248"/>
      <c r="F248"/>
      <c r="G248"/>
      <c r="H248" s="3"/>
      <c r="K248" s="59"/>
      <c r="L248" s="59"/>
      <c r="M248" s="59"/>
      <c r="N248" s="59"/>
    </row>
    <row r="249" spans="1:14" ht="15" hidden="1" outlineLevel="1">
      <c r="A249" s="5" t="s">
        <v>2184</v>
      </c>
      <c r="D249"/>
      <c r="E249"/>
      <c r="F249"/>
      <c r="G249"/>
      <c r="H249" s="3"/>
      <c r="K249" s="59"/>
      <c r="L249" s="59"/>
      <c r="M249" s="59"/>
      <c r="N249" s="59"/>
    </row>
    <row r="250" spans="1:14" ht="15" hidden="1" outlineLevel="1">
      <c r="A250" s="5" t="s">
        <v>2185</v>
      </c>
      <c r="D250"/>
      <c r="E250"/>
      <c r="F250"/>
      <c r="G250"/>
      <c r="H250" s="3"/>
      <c r="K250" s="59"/>
      <c r="L250" s="59"/>
      <c r="M250" s="59"/>
      <c r="N250" s="59"/>
    </row>
    <row r="251" spans="1:14" ht="15" hidden="1" outlineLevel="1">
      <c r="A251" s="5" t="s">
        <v>2186</v>
      </c>
      <c r="D251"/>
      <c r="E251"/>
      <c r="F251"/>
      <c r="G251"/>
      <c r="H251" s="3"/>
      <c r="K251" s="59"/>
      <c r="L251" s="59"/>
      <c r="M251" s="59"/>
      <c r="N251" s="59"/>
    </row>
    <row r="252" spans="1:14" ht="15" hidden="1" outlineLevel="1">
      <c r="A252" s="5" t="s">
        <v>2187</v>
      </c>
      <c r="D252"/>
      <c r="E252"/>
      <c r="F252"/>
      <c r="G252"/>
      <c r="H252" s="3"/>
      <c r="K252" s="59"/>
      <c r="L252" s="59"/>
      <c r="M252" s="59"/>
      <c r="N252" s="59"/>
    </row>
    <row r="253" spans="1:14" ht="15" hidden="1" outlineLevel="1">
      <c r="A253" s="5" t="s">
        <v>2188</v>
      </c>
      <c r="D253"/>
      <c r="E253"/>
      <c r="F253"/>
      <c r="G253"/>
      <c r="H253" s="3"/>
      <c r="K253" s="59"/>
      <c r="L253" s="59"/>
      <c r="M253" s="59"/>
      <c r="N253" s="59"/>
    </row>
    <row r="254" spans="1:14" ht="15" hidden="1" outlineLevel="1">
      <c r="A254" s="5" t="s">
        <v>2189</v>
      </c>
      <c r="D254"/>
      <c r="E254"/>
      <c r="F254"/>
      <c r="G254"/>
      <c r="H254" s="3"/>
      <c r="K254" s="59"/>
      <c r="L254" s="59"/>
      <c r="M254" s="59"/>
      <c r="N254" s="59"/>
    </row>
    <row r="255" spans="1:14" ht="15" hidden="1" outlineLevel="1">
      <c r="A255" s="5" t="s">
        <v>2190</v>
      </c>
      <c r="D255"/>
      <c r="E255"/>
      <c r="F255"/>
      <c r="G255"/>
      <c r="H255" s="3"/>
      <c r="K255" s="59"/>
      <c r="L255" s="59"/>
      <c r="M255" s="59"/>
      <c r="N255" s="59"/>
    </row>
    <row r="256" spans="1:14" ht="15" hidden="1" outlineLevel="1">
      <c r="A256" s="5" t="s">
        <v>2191</v>
      </c>
      <c r="D256"/>
      <c r="E256"/>
      <c r="F256"/>
      <c r="G256"/>
      <c r="H256" s="3"/>
      <c r="K256" s="59"/>
      <c r="L256" s="59"/>
      <c r="M256" s="59"/>
      <c r="N256" s="59"/>
    </row>
    <row r="257" spans="1:14" ht="15" hidden="1" outlineLevel="1">
      <c r="A257" s="5" t="s">
        <v>2192</v>
      </c>
      <c r="D257"/>
      <c r="E257"/>
      <c r="F257"/>
      <c r="G257"/>
      <c r="H257" s="3"/>
      <c r="K257" s="59"/>
      <c r="L257" s="59"/>
      <c r="M257" s="59"/>
      <c r="N257" s="59"/>
    </row>
    <row r="258" spans="1:14" ht="15" hidden="1" outlineLevel="1">
      <c r="A258" s="5" t="s">
        <v>2193</v>
      </c>
      <c r="D258"/>
      <c r="E258"/>
      <c r="F258"/>
      <c r="G258"/>
      <c r="H258" s="3"/>
      <c r="K258" s="59"/>
      <c r="L258" s="59"/>
      <c r="M258" s="59"/>
      <c r="N258" s="59"/>
    </row>
    <row r="259" spans="1:14" ht="15" hidden="1" outlineLevel="1">
      <c r="A259" s="5" t="s">
        <v>2194</v>
      </c>
      <c r="D259"/>
      <c r="E259"/>
      <c r="F259"/>
      <c r="G259"/>
      <c r="H259" s="3"/>
      <c r="K259" s="59"/>
      <c r="L259" s="59"/>
      <c r="M259" s="59"/>
      <c r="N259" s="59"/>
    </row>
    <row r="260" spans="1:14" ht="15" hidden="1" outlineLevel="1">
      <c r="A260" s="5" t="s">
        <v>2195</v>
      </c>
      <c r="D260"/>
      <c r="E260"/>
      <c r="F260"/>
      <c r="G260"/>
      <c r="H260" s="3"/>
      <c r="K260" s="59"/>
      <c r="L260" s="59"/>
      <c r="M260" s="59"/>
      <c r="N260" s="59"/>
    </row>
    <row r="261" spans="1:14" ht="15" hidden="1" outlineLevel="1">
      <c r="A261" s="5" t="s">
        <v>2196</v>
      </c>
      <c r="D261"/>
      <c r="E261"/>
      <c r="F261"/>
      <c r="G261"/>
      <c r="H261" s="3"/>
      <c r="K261" s="59"/>
      <c r="L261" s="59"/>
      <c r="M261" s="59"/>
      <c r="N261" s="59"/>
    </row>
    <row r="262" spans="1:14" ht="15" hidden="1" outlineLevel="1">
      <c r="A262" s="5" t="s">
        <v>2197</v>
      </c>
      <c r="D262"/>
      <c r="E262"/>
      <c r="F262"/>
      <c r="G262"/>
      <c r="H262" s="3"/>
      <c r="K262" s="59"/>
      <c r="L262" s="59"/>
      <c r="M262" s="59"/>
      <c r="N262" s="59"/>
    </row>
    <row r="263" spans="1:14" ht="15" hidden="1" outlineLevel="1">
      <c r="A263" s="5" t="s">
        <v>2198</v>
      </c>
      <c r="D263"/>
      <c r="E263"/>
      <c r="F263"/>
      <c r="G263"/>
      <c r="H263" s="3"/>
      <c r="K263" s="59"/>
      <c r="L263" s="59"/>
      <c r="M263" s="59"/>
      <c r="N263" s="59"/>
    </row>
    <row r="264" spans="1:14" ht="15" hidden="1" outlineLevel="1">
      <c r="A264" s="5" t="s">
        <v>2199</v>
      </c>
      <c r="D264"/>
      <c r="E264"/>
      <c r="F264"/>
      <c r="G264"/>
      <c r="H264" s="3"/>
      <c r="K264" s="59"/>
      <c r="L264" s="59"/>
      <c r="M264" s="59"/>
      <c r="N264" s="59"/>
    </row>
    <row r="265" spans="1:14" ht="15" hidden="1" outlineLevel="1">
      <c r="A265" s="5" t="s">
        <v>2200</v>
      </c>
      <c r="D265"/>
      <c r="E265"/>
      <c r="F265"/>
      <c r="G265"/>
      <c r="H265" s="3"/>
      <c r="K265" s="59"/>
      <c r="L265" s="59"/>
      <c r="M265" s="59"/>
      <c r="N265" s="59"/>
    </row>
    <row r="266" spans="1:14" ht="15" hidden="1" outlineLevel="1">
      <c r="A266" s="5" t="s">
        <v>2201</v>
      </c>
      <c r="D266"/>
      <c r="E266"/>
      <c r="F266"/>
      <c r="G266"/>
      <c r="H266" s="3"/>
      <c r="K266" s="59"/>
      <c r="L266" s="59"/>
      <c r="M266" s="59"/>
      <c r="N266" s="59"/>
    </row>
    <row r="267" spans="1:14" ht="15" hidden="1" outlineLevel="1">
      <c r="A267" s="5" t="s">
        <v>2202</v>
      </c>
      <c r="D267"/>
      <c r="E267"/>
      <c r="F267"/>
      <c r="G267"/>
      <c r="H267" s="3"/>
      <c r="K267" s="59"/>
      <c r="L267" s="59"/>
      <c r="M267" s="59"/>
      <c r="N267" s="59"/>
    </row>
    <row r="268" spans="1:14" ht="15" hidden="1" outlineLevel="1">
      <c r="A268" s="5" t="s">
        <v>2203</v>
      </c>
      <c r="D268"/>
      <c r="E268"/>
      <c r="F268"/>
      <c r="G268"/>
      <c r="H268" s="3"/>
      <c r="K268" s="59"/>
      <c r="L268" s="59"/>
      <c r="M268" s="59"/>
      <c r="N268" s="59"/>
    </row>
    <row r="269" spans="1:14" ht="15" hidden="1" outlineLevel="1">
      <c r="A269" s="5" t="s">
        <v>2204</v>
      </c>
      <c r="D269"/>
      <c r="E269"/>
      <c r="F269"/>
      <c r="G269"/>
      <c r="H269" s="3"/>
      <c r="K269" s="59"/>
      <c r="L269" s="59"/>
      <c r="M269" s="59"/>
      <c r="N269" s="59"/>
    </row>
    <row r="270" spans="1:14" ht="15" hidden="1" outlineLevel="1">
      <c r="A270" s="5" t="s">
        <v>2205</v>
      </c>
      <c r="D270"/>
      <c r="E270"/>
      <c r="F270"/>
      <c r="G270"/>
      <c r="H270" s="3"/>
      <c r="K270" s="59"/>
      <c r="L270" s="59"/>
      <c r="M270" s="59"/>
      <c r="N270" s="59"/>
    </row>
    <row r="271" spans="1:14" ht="15" hidden="1" outlineLevel="1">
      <c r="A271" s="5" t="s">
        <v>2206</v>
      </c>
      <c r="D271"/>
      <c r="E271"/>
      <c r="F271"/>
      <c r="G271"/>
      <c r="H271" s="3"/>
      <c r="K271" s="59"/>
      <c r="L271" s="59"/>
      <c r="M271" s="59"/>
      <c r="N271" s="59"/>
    </row>
    <row r="272" spans="1:14" ht="15" hidden="1" outlineLevel="1">
      <c r="A272" s="5" t="s">
        <v>2207</v>
      </c>
      <c r="D272"/>
      <c r="E272"/>
      <c r="F272"/>
      <c r="G272"/>
      <c r="H272" s="3"/>
      <c r="K272" s="59"/>
      <c r="L272" s="59"/>
      <c r="M272" s="59"/>
      <c r="N272" s="59"/>
    </row>
    <row r="273" spans="1:14" ht="15" hidden="1" outlineLevel="1">
      <c r="A273" s="5" t="s">
        <v>2208</v>
      </c>
      <c r="D273"/>
      <c r="E273"/>
      <c r="F273"/>
      <c r="G273"/>
      <c r="H273" s="3"/>
      <c r="K273" s="59"/>
      <c r="L273" s="59"/>
      <c r="M273" s="59"/>
      <c r="N273" s="59"/>
    </row>
    <row r="274" spans="1:14" ht="15" hidden="1" outlineLevel="1">
      <c r="A274" s="5" t="s">
        <v>2209</v>
      </c>
      <c r="D274"/>
      <c r="E274"/>
      <c r="F274"/>
      <c r="G274"/>
      <c r="H274" s="3"/>
      <c r="K274" s="59"/>
      <c r="L274" s="59"/>
      <c r="M274" s="59"/>
      <c r="N274" s="59"/>
    </row>
    <row r="275" spans="1:14" ht="15" hidden="1" outlineLevel="1">
      <c r="A275" s="5" t="s">
        <v>2210</v>
      </c>
      <c r="D275"/>
      <c r="E275"/>
      <c r="F275"/>
      <c r="G275"/>
      <c r="H275" s="3"/>
      <c r="K275" s="59"/>
      <c r="L275" s="59"/>
      <c r="M275" s="59"/>
      <c r="N275" s="59"/>
    </row>
    <row r="276" spans="1:14" ht="15" hidden="1" outlineLevel="1">
      <c r="A276" s="5" t="s">
        <v>2211</v>
      </c>
      <c r="D276"/>
      <c r="E276"/>
      <c r="F276"/>
      <c r="G276"/>
      <c r="H276" s="3"/>
      <c r="K276" s="59"/>
      <c r="L276" s="59"/>
      <c r="M276" s="59"/>
      <c r="N276" s="59"/>
    </row>
    <row r="277" spans="1:14" ht="15" hidden="1" outlineLevel="1">
      <c r="A277" s="5" t="s">
        <v>2212</v>
      </c>
      <c r="D277"/>
      <c r="E277"/>
      <c r="F277"/>
      <c r="G277"/>
      <c r="H277" s="3"/>
      <c r="K277" s="59"/>
      <c r="L277" s="59"/>
      <c r="M277" s="59"/>
      <c r="N277" s="59"/>
    </row>
    <row r="278" spans="1:14" ht="15" hidden="1" outlineLevel="1">
      <c r="A278" s="5" t="s">
        <v>2213</v>
      </c>
      <c r="D278"/>
      <c r="E278"/>
      <c r="F278"/>
      <c r="G278"/>
      <c r="H278" s="3"/>
      <c r="K278" s="59"/>
      <c r="L278" s="59"/>
      <c r="M278" s="59"/>
      <c r="N278" s="59"/>
    </row>
    <row r="279" spans="1:14" ht="15" hidden="1" outlineLevel="1">
      <c r="A279" s="5" t="s">
        <v>2214</v>
      </c>
      <c r="D279"/>
      <c r="E279"/>
      <c r="F279"/>
      <c r="G279"/>
      <c r="H279" s="3"/>
      <c r="K279" s="59"/>
      <c r="L279" s="59"/>
      <c r="M279" s="59"/>
      <c r="N279" s="59"/>
    </row>
    <row r="280" spans="1:14" ht="15" hidden="1" outlineLevel="1">
      <c r="A280" s="5" t="s">
        <v>2215</v>
      </c>
      <c r="D280"/>
      <c r="E280"/>
      <c r="F280"/>
      <c r="G280"/>
      <c r="H280" s="3"/>
      <c r="K280" s="59"/>
      <c r="L280" s="59"/>
      <c r="M280" s="59"/>
      <c r="N280" s="59"/>
    </row>
    <row r="281" spans="1:14" ht="15" hidden="1" outlineLevel="1">
      <c r="A281" s="5" t="s">
        <v>2216</v>
      </c>
      <c r="D281"/>
      <c r="E281"/>
      <c r="F281"/>
      <c r="G281"/>
      <c r="H281" s="3"/>
      <c r="K281" s="59"/>
      <c r="L281" s="59"/>
      <c r="M281" s="59"/>
      <c r="N281" s="59"/>
    </row>
    <row r="282" spans="1:14" ht="15" hidden="1" outlineLevel="1">
      <c r="A282" s="5" t="s">
        <v>2217</v>
      </c>
      <c r="D282"/>
      <c r="E282"/>
      <c r="F282"/>
      <c r="G282"/>
      <c r="H282" s="3"/>
      <c r="K282" s="59"/>
      <c r="L282" s="59"/>
      <c r="M282" s="59"/>
      <c r="N282" s="59"/>
    </row>
    <row r="283" spans="1:14" ht="15" hidden="1" outlineLevel="1">
      <c r="A283" s="5" t="s">
        <v>2218</v>
      </c>
      <c r="D283"/>
      <c r="E283"/>
      <c r="F283"/>
      <c r="G283"/>
      <c r="H283" s="3"/>
      <c r="K283" s="59"/>
      <c r="L283" s="59"/>
      <c r="M283" s="59"/>
      <c r="N283" s="59"/>
    </row>
    <row r="284" spans="1:14" ht="15" hidden="1" outlineLevel="1">
      <c r="A284" s="5" t="s">
        <v>2219</v>
      </c>
      <c r="D284"/>
      <c r="E284"/>
      <c r="F284"/>
      <c r="G284"/>
      <c r="H284" s="3"/>
      <c r="K284" s="59"/>
      <c r="L284" s="59"/>
      <c r="M284" s="59"/>
      <c r="N284" s="59"/>
    </row>
    <row r="285" spans="1:13" ht="37.5" collapsed="1">
      <c r="A285" s="21"/>
      <c r="B285" s="21" t="s">
        <v>2949</v>
      </c>
      <c r="C285" s="21" t="s">
        <v>2810</v>
      </c>
      <c r="D285" s="21" t="s">
        <v>2810</v>
      </c>
      <c r="E285" s="21"/>
      <c r="F285" s="18"/>
      <c r="G285" s="19"/>
      <c r="H285" s="3"/>
      <c r="I285" s="57"/>
      <c r="J285" s="57"/>
      <c r="K285" s="57"/>
      <c r="L285" s="57"/>
      <c r="M285" s="4"/>
    </row>
    <row r="286" spans="1:13" ht="18.75">
      <c r="A286" s="83" t="s">
        <v>2976</v>
      </c>
      <c r="B286" s="84"/>
      <c r="C286" s="84"/>
      <c r="D286" s="84"/>
      <c r="E286" s="84"/>
      <c r="F286" s="85"/>
      <c r="G286" s="84"/>
      <c r="H286" s="3"/>
      <c r="I286" s="57"/>
      <c r="J286" s="57"/>
      <c r="K286" s="57"/>
      <c r="L286" s="57"/>
      <c r="M286" s="4"/>
    </row>
    <row r="287" spans="1:13" ht="18.75">
      <c r="A287" s="83" t="s">
        <v>2977</v>
      </c>
      <c r="B287" s="84"/>
      <c r="C287" s="84"/>
      <c r="D287" s="84"/>
      <c r="E287" s="84"/>
      <c r="F287" s="85"/>
      <c r="G287" s="84"/>
      <c r="H287" s="3"/>
      <c r="I287" s="57"/>
      <c r="J287" s="57"/>
      <c r="K287" s="57"/>
      <c r="L287" s="57"/>
      <c r="M287" s="4"/>
    </row>
    <row r="288" spans="1:14" ht="15">
      <c r="A288" s="5" t="s">
        <v>2220</v>
      </c>
      <c r="B288" s="54" t="s">
        <v>2802</v>
      </c>
      <c r="C288" s="58">
        <f>ROW(B38)</f>
        <v>38</v>
      </c>
      <c r="E288" s="14"/>
      <c r="F288" s="14"/>
      <c r="G288" s="14"/>
      <c r="H288" s="3"/>
      <c r="I288" s="54"/>
      <c r="J288" s="58"/>
      <c r="L288" s="14"/>
      <c r="M288" s="14"/>
      <c r="N288" s="14"/>
    </row>
    <row r="289" spans="1:13" ht="15">
      <c r="A289" s="5" t="s">
        <v>2221</v>
      </c>
      <c r="B289" s="54" t="s">
        <v>2803</v>
      </c>
      <c r="C289" s="58">
        <f>ROW(B39)</f>
        <v>39</v>
      </c>
      <c r="E289" s="14"/>
      <c r="F289" s="14"/>
      <c r="H289" s="3"/>
      <c r="I289" s="54"/>
      <c r="J289" s="58"/>
      <c r="L289" s="14"/>
      <c r="M289" s="14"/>
    </row>
    <row r="290" spans="1:14" ht="15">
      <c r="A290" s="5" t="s">
        <v>2222</v>
      </c>
      <c r="B290" s="54" t="s">
        <v>2782</v>
      </c>
      <c r="C290" s="58" t="str">
        <f>ROW('B1. HTT Mortgage Assets'!B43)&amp;" for Mortgage Assets"</f>
        <v>43 for Mortgage Assets</v>
      </c>
      <c r="D290" s="58"/>
      <c r="E290" s="45"/>
      <c r="F290" s="14"/>
      <c r="G290" s="45"/>
      <c r="H290" s="3"/>
      <c r="I290" s="54"/>
      <c r="J290" s="58"/>
      <c r="K290" s="58"/>
      <c r="L290" s="45"/>
      <c r="M290" s="14"/>
      <c r="N290" s="45"/>
    </row>
    <row r="291" spans="1:10" ht="15">
      <c r="A291" s="5" t="s">
        <v>2223</v>
      </c>
      <c r="B291" s="54" t="s">
        <v>2804</v>
      </c>
      <c r="C291" s="58">
        <f>ROW(B52)</f>
        <v>52</v>
      </c>
      <c r="H291" s="3"/>
      <c r="I291" s="54"/>
      <c r="J291" s="58"/>
    </row>
    <row r="292" spans="1:14" ht="15">
      <c r="A292" s="5" t="s">
        <v>2224</v>
      </c>
      <c r="B292" s="54" t="s">
        <v>2805</v>
      </c>
      <c r="C292" s="78" t="str">
        <f>ROW('B1. HTT Mortgage Assets'!B186)&amp;" for Residential Mortgage Assets"</f>
        <v>186 for Residential Mortgage Assets</v>
      </c>
      <c r="D292" s="58" t="str">
        <f>ROW('B1. HTT Mortgage Assets'!B287)&amp;" for Commercial Mortgage Assets"</f>
        <v>287 for Commercial Mortgage Assets</v>
      </c>
      <c r="E292" s="45"/>
      <c r="F292" s="58"/>
      <c r="G292" s="45"/>
      <c r="H292" s="3"/>
      <c r="I292" s="54"/>
      <c r="J292" s="59"/>
      <c r="K292" s="58"/>
      <c r="L292" s="45"/>
      <c r="N292" s="45"/>
    </row>
    <row r="293" spans="1:13" ht="15">
      <c r="A293" s="5" t="s">
        <v>2225</v>
      </c>
      <c r="B293" s="54" t="s">
        <v>3002</v>
      </c>
      <c r="C293" s="58" t="str">
        <f>ROW('B1. HTT Mortgage Assets'!B149)&amp;" for Mortgage Assets"</f>
        <v>149 for Mortgage Assets</v>
      </c>
      <c r="D293" s="58">
        <f>ROW(B163)</f>
        <v>163</v>
      </c>
      <c r="F293" s="58"/>
      <c r="H293" s="3"/>
      <c r="I293" s="54"/>
      <c r="M293" s="45"/>
    </row>
    <row r="294" spans="1:13" ht="15">
      <c r="A294" s="5" t="s">
        <v>2226</v>
      </c>
      <c r="B294" s="54" t="s">
        <v>3003</v>
      </c>
      <c r="C294" s="58">
        <f>ROW(B111)</f>
        <v>111</v>
      </c>
      <c r="F294" s="45"/>
      <c r="H294" s="3"/>
      <c r="I294" s="54"/>
      <c r="J294" s="58"/>
      <c r="M294" s="45"/>
    </row>
    <row r="295" spans="1:13" ht="15">
      <c r="A295" s="5" t="s">
        <v>2227</v>
      </c>
      <c r="B295" s="54" t="s">
        <v>2806</v>
      </c>
      <c r="C295" s="58">
        <f>ROW(B163)</f>
        <v>163</v>
      </c>
      <c r="E295" s="45"/>
      <c r="F295" s="45"/>
      <c r="H295" s="3"/>
      <c r="I295" s="54"/>
      <c r="J295" s="58"/>
      <c r="L295" s="45"/>
      <c r="M295" s="45"/>
    </row>
    <row r="296" spans="1:13" ht="15">
      <c r="A296" s="5" t="s">
        <v>2228</v>
      </c>
      <c r="B296" s="54" t="s">
        <v>2807</v>
      </c>
      <c r="C296" s="58">
        <f>ROW(B137)</f>
        <v>137</v>
      </c>
      <c r="E296" s="45"/>
      <c r="F296" s="45"/>
      <c r="H296" s="3"/>
      <c r="I296" s="54"/>
      <c r="J296" s="58"/>
      <c r="L296" s="45"/>
      <c r="M296" s="45"/>
    </row>
    <row r="297" spans="1:12" ht="30">
      <c r="A297" s="5" t="s">
        <v>2229</v>
      </c>
      <c r="B297" s="5" t="s">
        <v>2968</v>
      </c>
      <c r="C297" s="58" t="str">
        <f>ROW('C. HTT Harmonised Glossary'!B17)&amp;" for Harmonised Glossary"</f>
        <v>17 for Harmonised Glossary</v>
      </c>
      <c r="E297" s="45"/>
      <c r="H297" s="3"/>
      <c r="J297" s="58"/>
      <c r="L297" s="45"/>
    </row>
    <row r="298" spans="1:12" ht="15">
      <c r="A298" s="5" t="s">
        <v>2230</v>
      </c>
      <c r="B298" s="54" t="s">
        <v>2808</v>
      </c>
      <c r="C298" s="58">
        <f>ROW(B65)</f>
        <v>65</v>
      </c>
      <c r="E298" s="45"/>
      <c r="H298" s="3"/>
      <c r="I298" s="54"/>
      <c r="J298" s="58"/>
      <c r="L298" s="45"/>
    </row>
    <row r="299" spans="1:12" ht="15">
      <c r="A299" s="5" t="s">
        <v>2231</v>
      </c>
      <c r="B299" s="54" t="s">
        <v>2809</v>
      </c>
      <c r="C299" s="58">
        <f>ROW(B88)</f>
        <v>88</v>
      </c>
      <c r="E299" s="45"/>
      <c r="H299" s="3"/>
      <c r="I299" s="54"/>
      <c r="J299" s="58"/>
      <c r="L299" s="45"/>
    </row>
    <row r="300" spans="1:12" ht="15">
      <c r="A300" s="5" t="s">
        <v>2232</v>
      </c>
      <c r="B300" s="54" t="s">
        <v>2783</v>
      </c>
      <c r="C300" s="58" t="str">
        <f>ROW('B1. HTT Mortgage Assets'!B179)&amp;" for Mortgage Assets"</f>
        <v>179 for Mortgage Assets</v>
      </c>
      <c r="D300" s="58"/>
      <c r="E300" s="45"/>
      <c r="H300" s="3"/>
      <c r="I300" s="54"/>
      <c r="J300" s="58"/>
      <c r="K300" s="58"/>
      <c r="L300" s="45"/>
    </row>
    <row r="301" spans="1:12" ht="15" hidden="1" outlineLevel="1">
      <c r="A301" s="5" t="s">
        <v>2233</v>
      </c>
      <c r="B301" s="54"/>
      <c r="C301" s="58"/>
      <c r="D301" s="58"/>
      <c r="E301" s="45"/>
      <c r="H301" s="3"/>
      <c r="I301" s="54"/>
      <c r="J301" s="58"/>
      <c r="K301" s="58"/>
      <c r="L301" s="45"/>
    </row>
    <row r="302" spans="1:12" ht="15" hidden="1" outlineLevel="1">
      <c r="A302" s="5" t="s">
        <v>2234</v>
      </c>
      <c r="B302" s="54"/>
      <c r="C302" s="58"/>
      <c r="D302" s="58"/>
      <c r="E302" s="45"/>
      <c r="H302" s="3"/>
      <c r="I302" s="54"/>
      <c r="J302" s="58"/>
      <c r="K302" s="58"/>
      <c r="L302" s="45"/>
    </row>
    <row r="303" spans="1:12" ht="15" hidden="1" outlineLevel="1">
      <c r="A303" s="5" t="s">
        <v>2235</v>
      </c>
      <c r="B303" s="54"/>
      <c r="C303" s="58"/>
      <c r="D303" s="58"/>
      <c r="E303" s="45"/>
      <c r="H303" s="3"/>
      <c r="I303" s="54"/>
      <c r="J303" s="58"/>
      <c r="K303" s="58"/>
      <c r="L303" s="45"/>
    </row>
    <row r="304" spans="1:12" ht="15" hidden="1" outlineLevel="1">
      <c r="A304" s="5" t="s">
        <v>2236</v>
      </c>
      <c r="B304" s="54"/>
      <c r="C304" s="58"/>
      <c r="D304" s="58"/>
      <c r="E304" s="45"/>
      <c r="H304" s="3"/>
      <c r="I304" s="54"/>
      <c r="J304" s="58"/>
      <c r="K304" s="58"/>
      <c r="L304" s="45"/>
    </row>
    <row r="305" spans="1:12" ht="15" hidden="1" outlineLevel="1">
      <c r="A305" s="5" t="s">
        <v>2237</v>
      </c>
      <c r="B305" s="54"/>
      <c r="C305" s="58"/>
      <c r="D305" s="58"/>
      <c r="E305" s="45"/>
      <c r="H305" s="3"/>
      <c r="I305" s="54"/>
      <c r="J305" s="58"/>
      <c r="K305" s="58"/>
      <c r="L305" s="45"/>
    </row>
    <row r="306" spans="1:12" ht="15" hidden="1" outlineLevel="1">
      <c r="A306" s="5" t="s">
        <v>2238</v>
      </c>
      <c r="B306" s="54"/>
      <c r="C306" s="58"/>
      <c r="D306" s="58"/>
      <c r="E306" s="45"/>
      <c r="H306" s="3"/>
      <c r="I306" s="54"/>
      <c r="J306" s="58"/>
      <c r="K306" s="58"/>
      <c r="L306" s="45"/>
    </row>
    <row r="307" spans="1:12" ht="15" hidden="1" outlineLevel="1">
      <c r="A307" s="5" t="s">
        <v>2239</v>
      </c>
      <c r="B307" s="54"/>
      <c r="C307" s="58"/>
      <c r="D307" s="58"/>
      <c r="E307" s="45"/>
      <c r="H307" s="3"/>
      <c r="I307" s="54"/>
      <c r="J307" s="58"/>
      <c r="K307" s="58"/>
      <c r="L307" s="45"/>
    </row>
    <row r="308" spans="1:12" ht="15" hidden="1" outlineLevel="1">
      <c r="A308" s="5" t="s">
        <v>2240</v>
      </c>
      <c r="B308" s="54"/>
      <c r="C308" s="58"/>
      <c r="D308" s="58"/>
      <c r="E308" s="45"/>
      <c r="H308" s="3"/>
      <c r="I308" s="54"/>
      <c r="J308" s="58"/>
      <c r="K308" s="58"/>
      <c r="L308" s="45"/>
    </row>
    <row r="309" spans="1:12" ht="15" hidden="1" outlineLevel="1">
      <c r="A309" s="5" t="s">
        <v>2241</v>
      </c>
      <c r="B309" s="54"/>
      <c r="C309" s="58"/>
      <c r="D309" s="58"/>
      <c r="E309" s="45"/>
      <c r="H309" s="3"/>
      <c r="I309" s="54"/>
      <c r="J309" s="58"/>
      <c r="K309" s="58"/>
      <c r="L309" s="45"/>
    </row>
    <row r="310" spans="1:8" ht="15" hidden="1" outlineLevel="1">
      <c r="A310" s="5" t="s">
        <v>2242</v>
      </c>
      <c r="H310" s="3"/>
    </row>
    <row r="311" spans="1:13" ht="37.5" collapsed="1">
      <c r="A311" s="18"/>
      <c r="B311" s="21" t="s">
        <v>2951</v>
      </c>
      <c r="C311" s="18"/>
      <c r="D311" s="18"/>
      <c r="E311" s="18"/>
      <c r="F311" s="18"/>
      <c r="G311" s="19"/>
      <c r="H311" s="3"/>
      <c r="I311" s="57"/>
      <c r="J311" s="4"/>
      <c r="K311" s="4"/>
      <c r="L311" s="4"/>
      <c r="M311" s="4"/>
    </row>
    <row r="312" spans="1:10" ht="15">
      <c r="A312" s="5" t="s">
        <v>2243</v>
      </c>
      <c r="B312" s="67" t="s">
        <v>2867</v>
      </c>
      <c r="C312" s="58">
        <f>ROW(B173)</f>
        <v>173</v>
      </c>
      <c r="H312" s="3"/>
      <c r="I312" s="67"/>
      <c r="J312" s="58"/>
    </row>
    <row r="313" spans="1:10" ht="15" hidden="1" outlineLevel="1">
      <c r="A313" s="5" t="s">
        <v>2244</v>
      </c>
      <c r="B313" s="67"/>
      <c r="C313" s="58"/>
      <c r="H313" s="3"/>
      <c r="I313" s="67"/>
      <c r="J313" s="58"/>
    </row>
    <row r="314" spans="1:10" ht="15" hidden="1" outlineLevel="1">
      <c r="A314" s="5" t="s">
        <v>2245</v>
      </c>
      <c r="B314" s="67"/>
      <c r="C314" s="58"/>
      <c r="H314" s="3"/>
      <c r="I314" s="67"/>
      <c r="J314" s="58"/>
    </row>
    <row r="315" spans="1:10" ht="15" hidden="1" outlineLevel="1">
      <c r="A315" s="5" t="s">
        <v>2246</v>
      </c>
      <c r="B315" s="67"/>
      <c r="C315" s="58"/>
      <c r="H315" s="3"/>
      <c r="I315" s="67"/>
      <c r="J315" s="58"/>
    </row>
    <row r="316" spans="1:10" ht="15" hidden="1" outlineLevel="1">
      <c r="A316" s="5" t="s">
        <v>2247</v>
      </c>
      <c r="B316" s="67"/>
      <c r="C316" s="58"/>
      <c r="H316" s="3"/>
      <c r="I316" s="67"/>
      <c r="J316" s="58"/>
    </row>
    <row r="317" spans="1:10" ht="15" hidden="1" outlineLevel="1">
      <c r="A317" s="5" t="s">
        <v>2248</v>
      </c>
      <c r="B317" s="67"/>
      <c r="C317" s="58"/>
      <c r="H317" s="3"/>
      <c r="I317" s="67"/>
      <c r="J317" s="58"/>
    </row>
    <row r="318" spans="1:10" ht="15" hidden="1" outlineLevel="1">
      <c r="A318" s="5" t="s">
        <v>2249</v>
      </c>
      <c r="B318" s="67"/>
      <c r="C318" s="58"/>
      <c r="H318" s="3"/>
      <c r="I318" s="67"/>
      <c r="J318" s="58"/>
    </row>
    <row r="319" spans="1:13" ht="18.75" collapsed="1">
      <c r="A319" s="18"/>
      <c r="B319" s="21" t="s">
        <v>2952</v>
      </c>
      <c r="C319" s="18"/>
      <c r="D319" s="18"/>
      <c r="E319" s="18"/>
      <c r="F319" s="18"/>
      <c r="G319" s="19"/>
      <c r="H319" s="3"/>
      <c r="I319" s="57"/>
      <c r="J319" s="4"/>
      <c r="K319" s="4"/>
      <c r="L319" s="4"/>
      <c r="M319" s="4"/>
    </row>
    <row r="320" spans="1:13" ht="15" customHeight="1" hidden="1" outlineLevel="1">
      <c r="A320" s="39"/>
      <c r="B320" s="56" t="s">
        <v>2308</v>
      </c>
      <c r="C320" s="39"/>
      <c r="D320" s="39"/>
      <c r="E320" s="38"/>
      <c r="F320" s="41"/>
      <c r="G320" s="41"/>
      <c r="H320" s="3"/>
      <c r="L320" s="3"/>
      <c r="M320" s="3"/>
    </row>
    <row r="321" spans="1:8" ht="15" hidden="1" outlineLevel="1">
      <c r="A321" s="5" t="s">
        <v>2250</v>
      </c>
      <c r="B321" s="54" t="s">
        <v>2988</v>
      </c>
      <c r="C321" s="54"/>
      <c r="H321" s="3"/>
    </row>
    <row r="322" spans="1:8" ht="15" hidden="1" outlineLevel="1">
      <c r="A322" s="5" t="s">
        <v>2251</v>
      </c>
      <c r="B322" s="54" t="s">
        <v>2989</v>
      </c>
      <c r="C322" s="54"/>
      <c r="H322" s="3"/>
    </row>
    <row r="323" spans="1:8" ht="15" hidden="1" outlineLevel="1">
      <c r="A323" s="5" t="s">
        <v>2252</v>
      </c>
      <c r="B323" s="54" t="s">
        <v>2929</v>
      </c>
      <c r="C323" s="54"/>
      <c r="H323" s="3"/>
    </row>
    <row r="324" spans="1:8" ht="15" hidden="1" outlineLevel="1">
      <c r="A324" s="5" t="s">
        <v>2253</v>
      </c>
      <c r="B324" s="54" t="s">
        <v>2930</v>
      </c>
      <c r="H324" s="3"/>
    </row>
    <row r="325" spans="1:8" ht="15" hidden="1" outlineLevel="1">
      <c r="A325" s="5" t="s">
        <v>2254</v>
      </c>
      <c r="B325" s="54" t="s">
        <v>2936</v>
      </c>
      <c r="H325" s="3"/>
    </row>
    <row r="326" spans="1:8" ht="15" hidden="1" outlineLevel="1">
      <c r="A326" s="5" t="s">
        <v>2255</v>
      </c>
      <c r="B326" s="54" t="s">
        <v>2931</v>
      </c>
      <c r="H326" s="3"/>
    </row>
    <row r="327" spans="1:8" ht="15" hidden="1" outlineLevel="1">
      <c r="A327" s="5" t="s">
        <v>2256</v>
      </c>
      <c r="B327" s="54" t="s">
        <v>2932</v>
      </c>
      <c r="H327" s="3"/>
    </row>
    <row r="328" spans="1:8" ht="15" hidden="1" outlineLevel="1">
      <c r="A328" s="5" t="s">
        <v>2257</v>
      </c>
      <c r="B328" s="54" t="s">
        <v>2933</v>
      </c>
      <c r="H328" s="3"/>
    </row>
    <row r="329" spans="1:8" ht="15" hidden="1" outlineLevel="1">
      <c r="A329" s="5" t="s">
        <v>2258</v>
      </c>
      <c r="B329" s="54" t="s">
        <v>2934</v>
      </c>
      <c r="H329" s="3"/>
    </row>
    <row r="330" spans="1:8" ht="15" hidden="1" outlineLevel="1">
      <c r="A330" s="5" t="s">
        <v>2259</v>
      </c>
      <c r="B330" s="63" t="s">
        <v>2935</v>
      </c>
      <c r="H330" s="3"/>
    </row>
    <row r="331" spans="1:8" ht="15" hidden="1" outlineLevel="1">
      <c r="A331" s="5" t="s">
        <v>2260</v>
      </c>
      <c r="B331" s="63" t="s">
        <v>2935</v>
      </c>
      <c r="H331" s="3"/>
    </row>
    <row r="332" spans="1:8" ht="15" hidden="1" outlineLevel="1">
      <c r="A332" s="5" t="s">
        <v>2261</v>
      </c>
      <c r="B332" s="63" t="s">
        <v>2935</v>
      </c>
      <c r="H332" s="3"/>
    </row>
    <row r="333" spans="1:8" ht="15" hidden="1" outlineLevel="1">
      <c r="A333" s="5" t="s">
        <v>2262</v>
      </c>
      <c r="B333" s="63" t="s">
        <v>2935</v>
      </c>
      <c r="H333" s="3"/>
    </row>
    <row r="334" spans="1:8" ht="15" hidden="1" outlineLevel="1">
      <c r="A334" s="5" t="s">
        <v>2263</v>
      </c>
      <c r="B334" s="63" t="s">
        <v>2935</v>
      </c>
      <c r="H334" s="3"/>
    </row>
    <row r="335" spans="1:8" ht="15" hidden="1" outlineLevel="1">
      <c r="A335" s="5" t="s">
        <v>2264</v>
      </c>
      <c r="B335" s="63" t="s">
        <v>2935</v>
      </c>
      <c r="H335" s="3"/>
    </row>
    <row r="336" spans="1:8" ht="15" hidden="1" outlineLevel="1">
      <c r="A336" s="5" t="s">
        <v>2265</v>
      </c>
      <c r="B336" s="63" t="s">
        <v>2935</v>
      </c>
      <c r="H336" s="3"/>
    </row>
    <row r="337" spans="1:8" ht="15" hidden="1" outlineLevel="1">
      <c r="A337" s="5" t="s">
        <v>2266</v>
      </c>
      <c r="B337" s="63" t="s">
        <v>2935</v>
      </c>
      <c r="H337" s="3"/>
    </row>
    <row r="338" spans="1:8" ht="15" hidden="1" outlineLevel="1">
      <c r="A338" s="5" t="s">
        <v>2267</v>
      </c>
      <c r="B338" s="63" t="s">
        <v>2935</v>
      </c>
      <c r="H338" s="3"/>
    </row>
    <row r="339" spans="1:8" ht="15" hidden="1" outlineLevel="1">
      <c r="A339" s="5" t="s">
        <v>2268</v>
      </c>
      <c r="B339" s="63" t="s">
        <v>2935</v>
      </c>
      <c r="H339" s="3"/>
    </row>
    <row r="340" spans="1:8" ht="15" hidden="1" outlineLevel="1">
      <c r="A340" s="5" t="s">
        <v>2269</v>
      </c>
      <c r="B340" s="63" t="s">
        <v>2935</v>
      </c>
      <c r="H340" s="3"/>
    </row>
    <row r="341" spans="1:8" ht="15" hidden="1" outlineLevel="1">
      <c r="A341" s="5" t="s">
        <v>2270</v>
      </c>
      <c r="B341" s="63" t="s">
        <v>2935</v>
      </c>
      <c r="H341" s="3"/>
    </row>
    <row r="342" spans="1:8" ht="15" hidden="1" outlineLevel="1">
      <c r="A342" s="5" t="s">
        <v>2271</v>
      </c>
      <c r="B342" s="63" t="s">
        <v>2935</v>
      </c>
      <c r="H342" s="3"/>
    </row>
    <row r="343" spans="1:8" ht="15" hidden="1" outlineLevel="1">
      <c r="A343" s="5" t="s">
        <v>2272</v>
      </c>
      <c r="B343" s="63" t="s">
        <v>2935</v>
      </c>
      <c r="H343" s="3"/>
    </row>
    <row r="344" spans="1:8" ht="15" hidden="1" outlineLevel="1">
      <c r="A344" s="5" t="s">
        <v>2273</v>
      </c>
      <c r="B344" s="63" t="s">
        <v>2935</v>
      </c>
      <c r="H344" s="3"/>
    </row>
    <row r="345" spans="1:8" ht="15" hidden="1" outlineLevel="1">
      <c r="A345" s="5" t="s">
        <v>2274</v>
      </c>
      <c r="B345" s="63" t="s">
        <v>2935</v>
      </c>
      <c r="H345" s="3"/>
    </row>
    <row r="346" spans="1:8" ht="15" hidden="1" outlineLevel="1">
      <c r="A346" s="5" t="s">
        <v>2275</v>
      </c>
      <c r="B346" s="63" t="s">
        <v>2935</v>
      </c>
      <c r="H346" s="3"/>
    </row>
    <row r="347" spans="1:8" ht="15" hidden="1" outlineLevel="1">
      <c r="A347" s="5" t="s">
        <v>2276</v>
      </c>
      <c r="B347" s="63" t="s">
        <v>2935</v>
      </c>
      <c r="H347" s="3"/>
    </row>
    <row r="348" spans="1:8" ht="15" hidden="1" outlineLevel="1">
      <c r="A348" s="5" t="s">
        <v>2277</v>
      </c>
      <c r="B348" s="63" t="s">
        <v>2935</v>
      </c>
      <c r="H348" s="3"/>
    </row>
    <row r="349" spans="1:8" ht="15" hidden="1" outlineLevel="1">
      <c r="A349" s="5" t="s">
        <v>2278</v>
      </c>
      <c r="B349" s="63" t="s">
        <v>2935</v>
      </c>
      <c r="H349" s="3"/>
    </row>
    <row r="350" spans="1:8" ht="15" hidden="1" outlineLevel="1">
      <c r="A350" s="5" t="s">
        <v>2279</v>
      </c>
      <c r="B350" s="63" t="s">
        <v>2935</v>
      </c>
      <c r="H350" s="3"/>
    </row>
    <row r="351" spans="1:8" ht="15" hidden="1" outlineLevel="1">
      <c r="A351" s="5" t="s">
        <v>2280</v>
      </c>
      <c r="B351" s="63" t="s">
        <v>2935</v>
      </c>
      <c r="H351" s="3"/>
    </row>
    <row r="352" spans="1:8" ht="15" hidden="1" outlineLevel="1">
      <c r="A352" s="5" t="s">
        <v>2281</v>
      </c>
      <c r="B352" s="63" t="s">
        <v>2935</v>
      </c>
      <c r="H352" s="3"/>
    </row>
    <row r="353" spans="1:8" ht="15" hidden="1" outlineLevel="1">
      <c r="A353" s="5" t="s">
        <v>2282</v>
      </c>
      <c r="B353" s="63" t="s">
        <v>2935</v>
      </c>
      <c r="H353" s="3"/>
    </row>
    <row r="354" spans="1:8" ht="15" hidden="1" outlineLevel="1">
      <c r="A354" s="5" t="s">
        <v>2283</v>
      </c>
      <c r="B354" s="63" t="s">
        <v>2935</v>
      </c>
      <c r="H354" s="3"/>
    </row>
    <row r="355" spans="1:8" ht="15" hidden="1" outlineLevel="1">
      <c r="A355" s="5" t="s">
        <v>2284</v>
      </c>
      <c r="B355" s="63" t="s">
        <v>2935</v>
      </c>
      <c r="H355" s="3"/>
    </row>
    <row r="356" spans="1:8" ht="15" hidden="1" outlineLevel="1">
      <c r="A356" s="5" t="s">
        <v>2285</v>
      </c>
      <c r="B356" s="63" t="s">
        <v>2935</v>
      </c>
      <c r="H356" s="3"/>
    </row>
    <row r="357" spans="1:8" ht="15" hidden="1" outlineLevel="1">
      <c r="A357" s="5" t="s">
        <v>2286</v>
      </c>
      <c r="B357" s="63" t="s">
        <v>2935</v>
      </c>
      <c r="H357" s="3"/>
    </row>
    <row r="358" spans="1:8" ht="15" hidden="1" outlineLevel="1">
      <c r="A358" s="5" t="s">
        <v>2287</v>
      </c>
      <c r="B358" s="63" t="s">
        <v>2935</v>
      </c>
      <c r="H358" s="3"/>
    </row>
    <row r="359" spans="1:8" ht="15" hidden="1" outlineLevel="1">
      <c r="A359" s="5" t="s">
        <v>2288</v>
      </c>
      <c r="B359" s="63" t="s">
        <v>2935</v>
      </c>
      <c r="H359" s="3"/>
    </row>
    <row r="360" spans="1:8" ht="15" hidden="1" outlineLevel="1">
      <c r="A360" s="5" t="s">
        <v>2289</v>
      </c>
      <c r="B360" s="63" t="s">
        <v>2935</v>
      </c>
      <c r="H360" s="3"/>
    </row>
    <row r="361" spans="1:8" ht="15" hidden="1" outlineLevel="1">
      <c r="A361" s="5" t="s">
        <v>2290</v>
      </c>
      <c r="B361" s="63" t="s">
        <v>2935</v>
      </c>
      <c r="H361" s="3"/>
    </row>
    <row r="362" spans="1:8" ht="15" hidden="1" outlineLevel="1">
      <c r="A362" s="5" t="s">
        <v>2291</v>
      </c>
      <c r="B362" s="63" t="s">
        <v>2935</v>
      </c>
      <c r="H362" s="3"/>
    </row>
    <row r="363" spans="1:8" ht="15" hidden="1" outlineLevel="1">
      <c r="A363" s="5" t="s">
        <v>2292</v>
      </c>
      <c r="B363" s="63" t="s">
        <v>2935</v>
      </c>
      <c r="H363" s="3"/>
    </row>
    <row r="364" spans="1:8" ht="15" hidden="1" outlineLevel="1">
      <c r="A364" s="5" t="s">
        <v>2293</v>
      </c>
      <c r="B364" s="63" t="s">
        <v>2935</v>
      </c>
      <c r="H364" s="3"/>
    </row>
    <row r="365" spans="1:8" ht="15" hidden="1" outlineLevel="1">
      <c r="A365" s="5" t="s">
        <v>2294</v>
      </c>
      <c r="B365" s="63" t="s">
        <v>2935</v>
      </c>
      <c r="H365" s="3"/>
    </row>
    <row r="366" ht="15" collapsed="1">
      <c r="H366" s="3"/>
    </row>
    <row r="367" ht="15">
      <c r="H367" s="3"/>
    </row>
    <row r="368" ht="15">
      <c r="H368" s="3"/>
    </row>
    <row r="369" ht="15">
      <c r="H369" s="3"/>
    </row>
    <row r="370" ht="15">
      <c r="H370" s="3"/>
    </row>
    <row r="371" ht="15">
      <c r="H371" s="3"/>
    </row>
    <row r="372" ht="15">
      <c r="H372" s="3"/>
    </row>
    <row r="373" ht="15">
      <c r="H373" s="3"/>
    </row>
    <row r="374" ht="15">
      <c r="H374" s="3"/>
    </row>
    <row r="375" ht="15">
      <c r="H375" s="3"/>
    </row>
    <row r="376" ht="15">
      <c r="H376" s="3"/>
    </row>
    <row r="377" ht="15">
      <c r="H377" s="3"/>
    </row>
    <row r="378" ht="15">
      <c r="H378" s="3"/>
    </row>
    <row r="379" ht="15">
      <c r="H379" s="3"/>
    </row>
    <row r="380" ht="15">
      <c r="H380" s="3"/>
    </row>
    <row r="381" ht="15">
      <c r="H381" s="3"/>
    </row>
    <row r="382" ht="15">
      <c r="H382" s="3"/>
    </row>
    <row r="383" ht="15">
      <c r="H383" s="3"/>
    </row>
    <row r="384" ht="15">
      <c r="H384" s="3"/>
    </row>
    <row r="385" ht="15">
      <c r="H385" s="3"/>
    </row>
    <row r="386" ht="15">
      <c r="H386" s="3"/>
    </row>
    <row r="387" ht="15">
      <c r="H387" s="3"/>
    </row>
    <row r="388" ht="15">
      <c r="H388" s="3"/>
    </row>
    <row r="389" ht="15">
      <c r="H389" s="3"/>
    </row>
    <row r="390" ht="15">
      <c r="H390" s="3"/>
    </row>
    <row r="391" ht="15">
      <c r="H391" s="3"/>
    </row>
    <row r="392" ht="15">
      <c r="H392" s="3"/>
    </row>
    <row r="393" ht="15">
      <c r="H393" s="3"/>
    </row>
    <row r="394" ht="15">
      <c r="H394" s="3"/>
    </row>
    <row r="395" ht="15">
      <c r="H395" s="3"/>
    </row>
    <row r="396" ht="15">
      <c r="H396" s="3"/>
    </row>
    <row r="397" ht="15">
      <c r="H397" s="3"/>
    </row>
    <row r="398" ht="15">
      <c r="H398" s="3"/>
    </row>
    <row r="399" ht="15">
      <c r="H399" s="3"/>
    </row>
    <row r="400" ht="15">
      <c r="H400" s="3"/>
    </row>
    <row r="401" ht="15">
      <c r="H401" s="3"/>
    </row>
    <row r="402" ht="15">
      <c r="H402" s="3"/>
    </row>
    <row r="403" ht="15">
      <c r="H403" s="3"/>
    </row>
    <row r="404" ht="15">
      <c r="H404" s="3"/>
    </row>
    <row r="405" ht="15">
      <c r="H405" s="3"/>
    </row>
    <row r="406" ht="15">
      <c r="H406" s="3"/>
    </row>
    <row r="407" ht="15">
      <c r="H407" s="3"/>
    </row>
    <row r="408" ht="15">
      <c r="H408" s="3"/>
    </row>
    <row r="409" ht="15">
      <c r="H409" s="3"/>
    </row>
    <row r="410" ht="15">
      <c r="H410" s="3"/>
    </row>
    <row r="411" ht="15">
      <c r="H411" s="3"/>
    </row>
    <row r="412" ht="15">
      <c r="H412" s="3"/>
    </row>
    <row r="413" ht="15">
      <c r="H413" s="3"/>
    </row>
  </sheetData>
  <sheetProtect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8" location="'A. HTT General'!A38" display="'A. HTT General'!A38"/>
    <hyperlink ref="C289" location="'A. HTT General'!A39" display="'A. HTT General'!A39"/>
    <hyperlink ref="C290" location="'B1. HTT Mortgage Assets'!B43" display="'B1. HTT Mortgage Assets'!B43"/>
    <hyperlink ref="C291" location="'A. HTT General'!A52" display="'A. HTT General'!A52"/>
    <hyperlink ref="C295" location="'A. HTT General'!B161" display="'A. HTT General'!B161"/>
    <hyperlink ref="C296" location="'A. HTT General'!B135" display="'A. HTT General'!B135"/>
    <hyperlink ref="C297" location="'C. HTT Harmonised Glossary'!B17" display="'C. HTT Harmonised Glossary'!B17"/>
    <hyperlink ref="C298" location="'A. HTT General'!B65" display="'A. HTT General'!B65"/>
    <hyperlink ref="C299" location="'A. HTT General'!B87" display="'A. HTT General'!B87"/>
    <hyperlink ref="C300" location="'B1. HTT Mortgage Assets'!B160" display="'B1. HTT Mortgage Assets'!B160"/>
    <hyperlink ref="C312" location="'A. HTT General'!B171" display="'A. HTT General'!B171"/>
    <hyperlink ref="B27" r:id="rId1" display="UCITS Compliance"/>
    <hyperlink ref="B28" r:id="rId2" display="CRR Compliance"/>
    <hyperlink ref="B29" r:id="rId3" display="LCR status"/>
    <hyperlink ref="B10" location="'A. HTT General'!B309" display="5. References to Capital Requirements Regulation (CRR) 129(1)"/>
    <hyperlink ref="C294" location="'A. HTT General'!B109" display="'A. HTT General'!B109"/>
    <hyperlink ref="D292" location="'B1. HTT Mortgage Assets'!B266" display="'B1. HTT Mortgage Assets'!B266"/>
    <hyperlink ref="C292" location="'B1. HTT Mortgage Assets'!B166" display="'B1. HTT Mortgage Assets'!B166"/>
    <hyperlink ref="C293" location="'B1. HTT Mortgage Assets'!B130" display="'B1. HTT Mortgage Assets'!B130"/>
    <hyperlink ref="D293" location="'A. HTT General'!B227" display="'A. HTT General'!B227"/>
    <hyperlink ref="C16" r:id="rId4" display="http://www.groupebpce.fr/Investisseur/Dette/BPCE-SFH"/>
    <hyperlink ref="C229" r:id="rId5" display="http://www.ecbc.eu/framework/90/Obligations_%C3%A0_l%27Habitat_-_OH "/>
    <hyperlink ref="C29" r:id="rId6" display="http://www.ecbc.eu/framework/90/Obligations_à_l%27Habitat_-_OH"/>
  </hyperlinks>
  <printOptions/>
  <pageMargins left="0.7086614173228347" right="0.7086614173228347" top="0.7480314960629921" bottom="0.7480314960629921" header="0.31496062992125984" footer="0.31496062992125984"/>
  <pageSetup fitToHeight="0" horizontalDpi="600" verticalDpi="600" orientation="landscape" paperSize="9" scale="50" r:id="rId8"/>
  <headerFooter>
    <oddHeader>&amp;R&amp;G</oddHeader>
  </headerFooter>
  <legacyDrawingHF r:id="rId7"/>
</worksheet>
</file>

<file path=xl/worksheets/sheet4.xml><?xml version="1.0" encoding="utf-8"?>
<worksheet xmlns="http://schemas.openxmlformats.org/spreadsheetml/2006/main" xmlns:r="http://schemas.openxmlformats.org/officeDocument/2006/relationships">
  <sheetPr>
    <tabColor rgb="FFE36E00"/>
  </sheetPr>
  <dimension ref="A1:K387"/>
  <sheetViews>
    <sheetView zoomScale="70" zoomScaleNormal="70" zoomScaleSheetLayoutView="80" zoomScalePageLayoutView="80" workbookViewId="0" topLeftCell="A240">
      <selection activeCell="C264" sqref="C264"/>
    </sheetView>
  </sheetViews>
  <sheetFormatPr defaultColWidth="8.8515625" defaultRowHeight="15" outlineLevelRow="1"/>
  <cols>
    <col min="1" max="1" width="13.8515625" style="5" customWidth="1"/>
    <col min="2" max="2" width="60.8515625" style="5" customWidth="1"/>
    <col min="3" max="3" width="41.00390625" style="5" customWidth="1"/>
    <col min="4" max="4" width="40.8515625" style="5" customWidth="1"/>
    <col min="5" max="5" width="6.7109375" style="5" customWidth="1"/>
    <col min="6" max="6" width="41.57421875" style="5" customWidth="1"/>
    <col min="7" max="7" width="41.57421875" style="3" customWidth="1"/>
    <col min="8" max="8" width="8.8515625" style="1" customWidth="1"/>
    <col min="9" max="9" width="12.421875" style="1" bestFit="1" customWidth="1"/>
    <col min="10" max="10" width="14.00390625" style="1" customWidth="1"/>
    <col min="11" max="11" width="17.7109375" style="1" bestFit="1" customWidth="1"/>
    <col min="12" max="12" width="14.421875" style="119" bestFit="1" customWidth="1"/>
    <col min="13" max="16384" width="8.8515625" style="1" customWidth="1"/>
  </cols>
  <sheetData>
    <row r="1" spans="1:6" ht="31.5">
      <c r="A1" s="22" t="s">
        <v>2994</v>
      </c>
      <c r="B1" s="22"/>
      <c r="C1" s="3"/>
      <c r="D1" s="3"/>
      <c r="E1" s="3"/>
      <c r="F1" s="30" t="s">
        <v>150</v>
      </c>
    </row>
    <row r="2" spans="1:6" ht="15.75" thickBot="1">
      <c r="A2" s="3"/>
      <c r="B2" s="3"/>
      <c r="C2" s="3"/>
      <c r="D2" s="3"/>
      <c r="E2" s="3"/>
      <c r="F2" s="3"/>
    </row>
    <row r="3" spans="1:7" ht="19.5" thickBot="1">
      <c r="A3" s="52"/>
      <c r="B3" s="51" t="s">
        <v>2865</v>
      </c>
      <c r="C3" s="80" t="s">
        <v>2791</v>
      </c>
      <c r="D3" s="52"/>
      <c r="E3" s="52"/>
      <c r="F3" s="52"/>
      <c r="G3" s="52"/>
    </row>
    <row r="4" ht="15.75" thickBot="1"/>
    <row r="5" spans="1:6" ht="18.75">
      <c r="A5" s="57"/>
      <c r="B5" s="75" t="s">
        <v>2995</v>
      </c>
      <c r="C5" s="57"/>
      <c r="E5" s="4"/>
      <c r="F5" s="4"/>
    </row>
    <row r="6" ht="15">
      <c r="B6" s="70" t="s">
        <v>2962</v>
      </c>
    </row>
    <row r="7" ht="15">
      <c r="B7" s="71" t="s">
        <v>2963</v>
      </c>
    </row>
    <row r="8" ht="15.75" thickBot="1">
      <c r="B8" s="76" t="s">
        <v>2964</v>
      </c>
    </row>
    <row r="9" ht="15">
      <c r="B9" s="62"/>
    </row>
    <row r="10" spans="1:7" ht="37.5">
      <c r="A10" s="21" t="s">
        <v>2961</v>
      </c>
      <c r="B10" s="21" t="s">
        <v>2962</v>
      </c>
      <c r="C10" s="18"/>
      <c r="D10" s="18"/>
      <c r="E10" s="18"/>
      <c r="F10" s="18"/>
      <c r="G10" s="19"/>
    </row>
    <row r="11" spans="1:7" ht="15" customHeight="1">
      <c r="A11" s="39"/>
      <c r="B11" s="56" t="s">
        <v>2634</v>
      </c>
      <c r="C11" s="39" t="s">
        <v>2818</v>
      </c>
      <c r="D11" s="39"/>
      <c r="E11" s="39"/>
      <c r="F11" s="41" t="s">
        <v>2883</v>
      </c>
      <c r="G11" s="41"/>
    </row>
    <row r="12" spans="1:6" ht="15">
      <c r="A12" s="5" t="s">
        <v>2309</v>
      </c>
      <c r="B12" s="5" t="s">
        <v>2737</v>
      </c>
      <c r="C12" s="120">
        <f>'D1.Overview'!E53</f>
        <v>30071.233272569996</v>
      </c>
      <c r="F12" s="40">
        <f>IF($C$15=0,"",IF(C12="[for completion]","",C12/$C$15))</f>
        <v>1</v>
      </c>
    </row>
    <row r="13" spans="1:6" ht="15">
      <c r="A13" s="5" t="s">
        <v>2310</v>
      </c>
      <c r="B13" s="5" t="s">
        <v>2738</v>
      </c>
      <c r="C13" s="120">
        <v>0</v>
      </c>
      <c r="F13" s="40">
        <f>IF($C$15=0,"",IF(C13="[for completion]","",C13/$C$15))</f>
        <v>0</v>
      </c>
    </row>
    <row r="14" spans="1:6" ht="15">
      <c r="A14" s="5" t="s">
        <v>2311</v>
      </c>
      <c r="B14" s="5" t="s">
        <v>2736</v>
      </c>
      <c r="C14" s="120">
        <v>0</v>
      </c>
      <c r="F14" s="40">
        <f>IF($C$15=0,"",IF(C14="[for completion]","",C14/$C$15))</f>
        <v>0</v>
      </c>
    </row>
    <row r="15" spans="1:6" ht="15">
      <c r="A15" s="5" t="s">
        <v>2312</v>
      </c>
      <c r="B15" s="42" t="s">
        <v>2735</v>
      </c>
      <c r="C15" s="120">
        <f>SUM(C12:C14)</f>
        <v>30071.233272569996</v>
      </c>
      <c r="F15" s="98">
        <f>SUM(F12:F14)</f>
        <v>1</v>
      </c>
    </row>
    <row r="16" spans="1:6" ht="15" hidden="1" outlineLevel="1">
      <c r="A16" s="5" t="s">
        <v>2313</v>
      </c>
      <c r="B16" s="63" t="s">
        <v>2897</v>
      </c>
      <c r="F16" s="40">
        <f aca="true" t="shared" si="0" ref="F16:F26">IF($C$15=0,"",IF(C16="[for completion]","",C16/$C$15))</f>
        <v>0</v>
      </c>
    </row>
    <row r="17" spans="1:6" ht="15" hidden="1" outlineLevel="1">
      <c r="A17" s="5" t="s">
        <v>2314</v>
      </c>
      <c r="B17" s="63" t="s">
        <v>2894</v>
      </c>
      <c r="F17" s="40">
        <f t="shared" si="0"/>
        <v>0</v>
      </c>
    </row>
    <row r="18" spans="1:6" ht="15" hidden="1" outlineLevel="1">
      <c r="A18" s="5" t="s">
        <v>2315</v>
      </c>
      <c r="B18" s="63" t="s">
        <v>2890</v>
      </c>
      <c r="F18" s="40">
        <f t="shared" si="0"/>
        <v>0</v>
      </c>
    </row>
    <row r="19" spans="1:6" ht="15" hidden="1" outlineLevel="1">
      <c r="A19" s="5" t="s">
        <v>2316</v>
      </c>
      <c r="B19" s="63" t="s">
        <v>2890</v>
      </c>
      <c r="F19" s="40">
        <f t="shared" si="0"/>
        <v>0</v>
      </c>
    </row>
    <row r="20" spans="1:6" ht="15" hidden="1" outlineLevel="1">
      <c r="A20" s="5" t="s">
        <v>2317</v>
      </c>
      <c r="B20" s="63" t="s">
        <v>2890</v>
      </c>
      <c r="F20" s="40">
        <f t="shared" si="0"/>
        <v>0</v>
      </c>
    </row>
    <row r="21" spans="1:6" ht="15" hidden="1" outlineLevel="1">
      <c r="A21" s="5" t="s">
        <v>2318</v>
      </c>
      <c r="B21" s="63" t="s">
        <v>2890</v>
      </c>
      <c r="F21" s="40">
        <f t="shared" si="0"/>
        <v>0</v>
      </c>
    </row>
    <row r="22" spans="1:6" ht="15" hidden="1" outlineLevel="1">
      <c r="A22" s="5" t="s">
        <v>2319</v>
      </c>
      <c r="B22" s="63" t="s">
        <v>2890</v>
      </c>
      <c r="F22" s="40">
        <f t="shared" si="0"/>
        <v>0</v>
      </c>
    </row>
    <row r="23" spans="1:6" ht="15" hidden="1" outlineLevel="1">
      <c r="A23" s="5" t="s">
        <v>2320</v>
      </c>
      <c r="B23" s="63" t="s">
        <v>2890</v>
      </c>
      <c r="F23" s="40">
        <f t="shared" si="0"/>
        <v>0</v>
      </c>
    </row>
    <row r="24" spans="1:6" ht="15" hidden="1" outlineLevel="1">
      <c r="A24" s="5" t="s">
        <v>2321</v>
      </c>
      <c r="B24" s="63" t="s">
        <v>2890</v>
      </c>
      <c r="F24" s="40">
        <f t="shared" si="0"/>
        <v>0</v>
      </c>
    </row>
    <row r="25" spans="1:6" ht="15" hidden="1" outlineLevel="1">
      <c r="A25" s="5" t="s">
        <v>2322</v>
      </c>
      <c r="B25" s="63" t="s">
        <v>2890</v>
      </c>
      <c r="F25" s="40">
        <f t="shared" si="0"/>
        <v>0</v>
      </c>
    </row>
    <row r="26" spans="1:6" ht="15" hidden="1" outlineLevel="1">
      <c r="A26" s="5" t="s">
        <v>2323</v>
      </c>
      <c r="B26" s="63" t="s">
        <v>2890</v>
      </c>
      <c r="C26" s="1"/>
      <c r="D26" s="1"/>
      <c r="E26" s="1"/>
      <c r="F26" s="40">
        <f t="shared" si="0"/>
        <v>0</v>
      </c>
    </row>
    <row r="27" spans="1:7" ht="15" customHeight="1" collapsed="1">
      <c r="A27" s="39"/>
      <c r="B27" s="56" t="s">
        <v>2635</v>
      </c>
      <c r="C27" s="39" t="s">
        <v>2877</v>
      </c>
      <c r="D27" s="39" t="s">
        <v>2878</v>
      </c>
      <c r="E27" s="38"/>
      <c r="F27" s="39" t="s">
        <v>2884</v>
      </c>
      <c r="G27" s="41"/>
    </row>
    <row r="28" spans="1:6" ht="15">
      <c r="A28" s="5" t="s">
        <v>2324</v>
      </c>
      <c r="B28" s="5" t="s">
        <v>2947</v>
      </c>
      <c r="C28" s="120">
        <f>'D2.Residential'!D169</f>
        <v>517207</v>
      </c>
      <c r="D28" s="5">
        <v>0</v>
      </c>
      <c r="F28" s="120">
        <f>C28</f>
        <v>517207</v>
      </c>
    </row>
    <row r="29" spans="1:2" ht="15" hidden="1" outlineLevel="1">
      <c r="A29" s="5" t="s">
        <v>2325</v>
      </c>
      <c r="B29" s="54" t="s">
        <v>2927</v>
      </c>
    </row>
    <row r="30" spans="1:2" ht="15" hidden="1" outlineLevel="1">
      <c r="A30" s="5" t="s">
        <v>2326</v>
      </c>
      <c r="B30" s="54" t="s">
        <v>2928</v>
      </c>
    </row>
    <row r="31" spans="1:3" ht="15" hidden="1" outlineLevel="1">
      <c r="A31" s="5" t="s">
        <v>2327</v>
      </c>
      <c r="B31" s="54"/>
      <c r="C31" s="111"/>
    </row>
    <row r="32" spans="1:2" ht="15" hidden="1" outlineLevel="1">
      <c r="A32" s="5" t="s">
        <v>2328</v>
      </c>
      <c r="B32" s="54"/>
    </row>
    <row r="33" spans="1:2" ht="15" hidden="1" outlineLevel="1">
      <c r="A33" s="5" t="s">
        <v>2329</v>
      </c>
      <c r="B33" s="54"/>
    </row>
    <row r="34" spans="1:2" ht="15" hidden="1" outlineLevel="1">
      <c r="A34" s="5" t="s">
        <v>2330</v>
      </c>
      <c r="B34" s="54"/>
    </row>
    <row r="35" spans="1:7" ht="15" customHeight="1" collapsed="1">
      <c r="A35" s="39"/>
      <c r="B35" s="56" t="s">
        <v>2636</v>
      </c>
      <c r="C35" s="39" t="s">
        <v>2879</v>
      </c>
      <c r="D35" s="39" t="s">
        <v>2880</v>
      </c>
      <c r="E35" s="38"/>
      <c r="F35" s="41" t="s">
        <v>2883</v>
      </c>
      <c r="G35" s="41"/>
    </row>
    <row r="36" spans="1:7" ht="15">
      <c r="A36" s="5" t="s">
        <v>2331</v>
      </c>
      <c r="B36" s="5" t="s">
        <v>2941</v>
      </c>
      <c r="C36" s="97">
        <f>'D2.Residential'!D174</f>
        <v>0.000183</v>
      </c>
      <c r="D36" s="5">
        <v>0</v>
      </c>
      <c r="F36" s="98">
        <f>C36</f>
        <v>0.000183</v>
      </c>
      <c r="G36" s="98"/>
    </row>
    <row r="37" ht="15" hidden="1" outlineLevel="1">
      <c r="A37" s="5" t="s">
        <v>2332</v>
      </c>
    </row>
    <row r="38" spans="1:3" ht="15" hidden="1" outlineLevel="1">
      <c r="A38" s="5" t="s">
        <v>2333</v>
      </c>
      <c r="C38" s="111"/>
    </row>
    <row r="39" ht="15" hidden="1" outlineLevel="1">
      <c r="A39" s="5" t="s">
        <v>2334</v>
      </c>
    </row>
    <row r="40" ht="15" hidden="1" outlineLevel="1">
      <c r="A40" s="5" t="s">
        <v>2335</v>
      </c>
    </row>
    <row r="41" ht="15" hidden="1" outlineLevel="1">
      <c r="A41" s="5" t="s">
        <v>2336</v>
      </c>
    </row>
    <row r="42" ht="15" hidden="1" outlineLevel="1">
      <c r="A42" s="5" t="s">
        <v>2337</v>
      </c>
    </row>
    <row r="43" spans="1:7" ht="15" customHeight="1" collapsed="1">
      <c r="A43" s="39"/>
      <c r="B43" s="56" t="s">
        <v>2637</v>
      </c>
      <c r="C43" s="39" t="s">
        <v>2879</v>
      </c>
      <c r="D43" s="39" t="s">
        <v>2880</v>
      </c>
      <c r="E43" s="38"/>
      <c r="F43" s="41" t="s">
        <v>2883</v>
      </c>
      <c r="G43" s="41"/>
    </row>
    <row r="44" spans="1:7" ht="15">
      <c r="A44" s="5" t="s">
        <v>2338</v>
      </c>
      <c r="B44" s="66" t="s">
        <v>2827</v>
      </c>
      <c r="C44" s="66">
        <f>SUM(C45:C72)</f>
        <v>100</v>
      </c>
      <c r="D44" s="66">
        <f>SUM(D45:D72)</f>
        <v>0</v>
      </c>
      <c r="F44" s="66">
        <f>SUM(F45:F72)</f>
        <v>100</v>
      </c>
      <c r="G44" s="5"/>
    </row>
    <row r="45" spans="1:7" ht="15">
      <c r="A45" s="5" t="s">
        <v>2339</v>
      </c>
      <c r="B45" s="5" t="s">
        <v>2840</v>
      </c>
      <c r="C45" s="5">
        <v>0</v>
      </c>
      <c r="D45" s="5">
        <v>0</v>
      </c>
      <c r="F45" s="5">
        <v>0</v>
      </c>
      <c r="G45" s="5"/>
    </row>
    <row r="46" spans="1:7" ht="15">
      <c r="A46" s="5" t="s">
        <v>2340</v>
      </c>
      <c r="B46" s="5" t="s">
        <v>2828</v>
      </c>
      <c r="C46" s="5">
        <v>0</v>
      </c>
      <c r="D46" s="5">
        <v>0</v>
      </c>
      <c r="F46" s="5">
        <v>0</v>
      </c>
      <c r="G46" s="5"/>
    </row>
    <row r="47" spans="1:7" ht="15">
      <c r="A47" s="5" t="s">
        <v>2341</v>
      </c>
      <c r="B47" s="5" t="s">
        <v>2829</v>
      </c>
      <c r="C47" s="5">
        <v>0</v>
      </c>
      <c r="D47" s="5">
        <v>0</v>
      </c>
      <c r="F47" s="5">
        <v>0</v>
      </c>
      <c r="G47" s="5"/>
    </row>
    <row r="48" spans="1:7" ht="15">
      <c r="A48" s="5" t="s">
        <v>2342</v>
      </c>
      <c r="B48" s="5" t="s">
        <v>3001</v>
      </c>
      <c r="C48" s="5">
        <v>0</v>
      </c>
      <c r="D48" s="5">
        <v>0</v>
      </c>
      <c r="F48" s="5">
        <v>0</v>
      </c>
      <c r="G48" s="5"/>
    </row>
    <row r="49" spans="1:7" ht="15">
      <c r="A49" s="5" t="s">
        <v>2343</v>
      </c>
      <c r="B49" s="5" t="s">
        <v>2850</v>
      </c>
      <c r="C49" s="5">
        <v>0</v>
      </c>
      <c r="D49" s="5">
        <v>0</v>
      </c>
      <c r="F49" s="5">
        <v>0</v>
      </c>
      <c r="G49" s="5"/>
    </row>
    <row r="50" spans="1:7" ht="15">
      <c r="A50" s="5" t="s">
        <v>2344</v>
      </c>
      <c r="B50" s="5" t="s">
        <v>2847</v>
      </c>
      <c r="C50" s="5">
        <v>0</v>
      </c>
      <c r="D50" s="5">
        <v>0</v>
      </c>
      <c r="F50" s="5">
        <v>0</v>
      </c>
      <c r="G50" s="5"/>
    </row>
    <row r="51" spans="1:7" ht="15">
      <c r="A51" s="5" t="s">
        <v>2345</v>
      </c>
      <c r="B51" s="5" t="s">
        <v>2830</v>
      </c>
      <c r="C51" s="5">
        <v>0</v>
      </c>
      <c r="D51" s="5">
        <v>0</v>
      </c>
      <c r="F51" s="5">
        <v>0</v>
      </c>
      <c r="G51" s="5"/>
    </row>
    <row r="52" spans="1:7" ht="15">
      <c r="A52" s="5" t="s">
        <v>2346</v>
      </c>
      <c r="B52" s="5" t="s">
        <v>2831</v>
      </c>
      <c r="C52" s="5">
        <v>0</v>
      </c>
      <c r="D52" s="5">
        <v>0</v>
      </c>
      <c r="F52" s="5">
        <v>0</v>
      </c>
      <c r="G52" s="5"/>
    </row>
    <row r="53" spans="1:7" ht="15">
      <c r="A53" s="5" t="s">
        <v>2347</v>
      </c>
      <c r="B53" s="5" t="s">
        <v>2832</v>
      </c>
      <c r="C53" s="5">
        <v>0</v>
      </c>
      <c r="D53" s="5">
        <v>0</v>
      </c>
      <c r="F53" s="5">
        <v>0</v>
      </c>
      <c r="G53" s="5"/>
    </row>
    <row r="54" spans="1:7" ht="15">
      <c r="A54" s="5" t="s">
        <v>2348</v>
      </c>
      <c r="B54" s="5" t="s">
        <v>2734</v>
      </c>
      <c r="C54" s="5">
        <v>100</v>
      </c>
      <c r="D54" s="5">
        <v>0</v>
      </c>
      <c r="F54" s="5">
        <v>100</v>
      </c>
      <c r="G54" s="5"/>
    </row>
    <row r="55" spans="1:7" ht="15">
      <c r="A55" s="5" t="s">
        <v>2349</v>
      </c>
      <c r="B55" s="5" t="s">
        <v>2749</v>
      </c>
      <c r="C55" s="5">
        <v>0</v>
      </c>
      <c r="D55" s="5">
        <v>0</v>
      </c>
      <c r="F55" s="5">
        <v>0</v>
      </c>
      <c r="G55" s="5"/>
    </row>
    <row r="56" spans="1:7" ht="15">
      <c r="A56" s="5" t="s">
        <v>2350</v>
      </c>
      <c r="B56" s="5" t="s">
        <v>2833</v>
      </c>
      <c r="C56" s="5">
        <v>0</v>
      </c>
      <c r="D56" s="5">
        <v>0</v>
      </c>
      <c r="F56" s="5">
        <v>0</v>
      </c>
      <c r="G56" s="5"/>
    </row>
    <row r="57" spans="1:7" ht="15">
      <c r="A57" s="5" t="s">
        <v>2351</v>
      </c>
      <c r="B57" s="5" t="s">
        <v>3004</v>
      </c>
      <c r="C57" s="5">
        <v>0</v>
      </c>
      <c r="D57" s="5">
        <v>0</v>
      </c>
      <c r="F57" s="5">
        <v>0</v>
      </c>
      <c r="G57" s="5"/>
    </row>
    <row r="58" spans="1:7" ht="15">
      <c r="A58" s="5" t="s">
        <v>2352</v>
      </c>
      <c r="B58" s="5" t="s">
        <v>2848</v>
      </c>
      <c r="C58" s="5">
        <v>0</v>
      </c>
      <c r="D58" s="5">
        <v>0</v>
      </c>
      <c r="F58" s="5">
        <v>0</v>
      </c>
      <c r="G58" s="5"/>
    </row>
    <row r="59" spans="1:7" ht="15">
      <c r="A59" s="5" t="s">
        <v>2353</v>
      </c>
      <c r="B59" s="5" t="s">
        <v>2834</v>
      </c>
      <c r="C59" s="5">
        <v>0</v>
      </c>
      <c r="D59" s="5">
        <v>0</v>
      </c>
      <c r="F59" s="5">
        <v>0</v>
      </c>
      <c r="G59" s="5"/>
    </row>
    <row r="60" spans="1:7" ht="15">
      <c r="A60" s="5" t="s">
        <v>2354</v>
      </c>
      <c r="B60" s="5" t="s">
        <v>2835</v>
      </c>
      <c r="C60" s="5">
        <v>0</v>
      </c>
      <c r="D60" s="5">
        <v>0</v>
      </c>
      <c r="F60" s="5">
        <v>0</v>
      </c>
      <c r="G60" s="5"/>
    </row>
    <row r="61" spans="1:7" ht="15">
      <c r="A61" s="5" t="s">
        <v>2355</v>
      </c>
      <c r="B61" s="5" t="s">
        <v>2836</v>
      </c>
      <c r="C61" s="5">
        <v>0</v>
      </c>
      <c r="D61" s="5">
        <v>0</v>
      </c>
      <c r="F61" s="5">
        <v>0</v>
      </c>
      <c r="G61" s="5"/>
    </row>
    <row r="62" spans="1:7" ht="15">
      <c r="A62" s="5" t="s">
        <v>2356</v>
      </c>
      <c r="B62" s="5" t="s">
        <v>2837</v>
      </c>
      <c r="C62" s="5">
        <v>0</v>
      </c>
      <c r="D62" s="5">
        <v>0</v>
      </c>
      <c r="F62" s="5">
        <v>0</v>
      </c>
      <c r="G62" s="5"/>
    </row>
    <row r="63" spans="1:7" ht="15">
      <c r="A63" s="5" t="s">
        <v>2357</v>
      </c>
      <c r="B63" s="5" t="s">
        <v>2838</v>
      </c>
      <c r="C63" s="5">
        <v>0</v>
      </c>
      <c r="D63" s="5">
        <v>0</v>
      </c>
      <c r="F63" s="5">
        <v>0</v>
      </c>
      <c r="G63" s="5"/>
    </row>
    <row r="64" spans="1:7" ht="15">
      <c r="A64" s="5" t="s">
        <v>2358</v>
      </c>
      <c r="B64" s="5" t="s">
        <v>2839</v>
      </c>
      <c r="C64" s="5">
        <v>0</v>
      </c>
      <c r="D64" s="5">
        <v>0</v>
      </c>
      <c r="F64" s="5">
        <v>0</v>
      </c>
      <c r="G64" s="5"/>
    </row>
    <row r="65" spans="1:7" ht="15">
      <c r="A65" s="5" t="s">
        <v>2359</v>
      </c>
      <c r="B65" s="5" t="s">
        <v>2841</v>
      </c>
      <c r="C65" s="5">
        <v>0</v>
      </c>
      <c r="D65" s="5">
        <v>0</v>
      </c>
      <c r="F65" s="5">
        <v>0</v>
      </c>
      <c r="G65" s="5"/>
    </row>
    <row r="66" spans="1:7" ht="15">
      <c r="A66" s="5" t="s">
        <v>2360</v>
      </c>
      <c r="B66" s="5" t="s">
        <v>2842</v>
      </c>
      <c r="C66" s="5">
        <v>0</v>
      </c>
      <c r="D66" s="5">
        <v>0</v>
      </c>
      <c r="F66" s="5">
        <v>0</v>
      </c>
      <c r="G66" s="5"/>
    </row>
    <row r="67" spans="1:7" ht="15">
      <c r="A67" s="5" t="s">
        <v>2361</v>
      </c>
      <c r="B67" s="5" t="s">
        <v>2843</v>
      </c>
      <c r="C67" s="5">
        <v>0</v>
      </c>
      <c r="D67" s="5">
        <v>0</v>
      </c>
      <c r="F67" s="5">
        <v>0</v>
      </c>
      <c r="G67" s="5"/>
    </row>
    <row r="68" spans="1:7" ht="15">
      <c r="A68" s="5" t="s">
        <v>2362</v>
      </c>
      <c r="B68" s="5" t="s">
        <v>2845</v>
      </c>
      <c r="C68" s="5">
        <v>0</v>
      </c>
      <c r="D68" s="5">
        <v>0</v>
      </c>
      <c r="F68" s="5">
        <v>0</v>
      </c>
      <c r="G68" s="5"/>
    </row>
    <row r="69" spans="1:7" ht="15">
      <c r="A69" s="5" t="s">
        <v>2363</v>
      </c>
      <c r="B69" s="5" t="s">
        <v>2846</v>
      </c>
      <c r="C69" s="5">
        <v>0</v>
      </c>
      <c r="D69" s="5">
        <v>0</v>
      </c>
      <c r="F69" s="5">
        <v>0</v>
      </c>
      <c r="G69" s="5"/>
    </row>
    <row r="70" spans="1:7" ht="15">
      <c r="A70" s="5" t="s">
        <v>2364</v>
      </c>
      <c r="B70" s="5" t="s">
        <v>2750</v>
      </c>
      <c r="C70" s="5">
        <v>0</v>
      </c>
      <c r="D70" s="5">
        <v>0</v>
      </c>
      <c r="F70" s="5">
        <v>0</v>
      </c>
      <c r="G70" s="5"/>
    </row>
    <row r="71" spans="1:7" ht="15">
      <c r="A71" s="5" t="s">
        <v>2365</v>
      </c>
      <c r="B71" s="5" t="s">
        <v>2844</v>
      </c>
      <c r="C71" s="5">
        <v>0</v>
      </c>
      <c r="D71" s="5">
        <v>0</v>
      </c>
      <c r="F71" s="5">
        <v>0</v>
      </c>
      <c r="G71" s="5"/>
    </row>
    <row r="72" spans="1:7" ht="15">
      <c r="A72" s="5" t="s">
        <v>2366</v>
      </c>
      <c r="B72" s="5" t="s">
        <v>2849</v>
      </c>
      <c r="C72" s="5">
        <v>0</v>
      </c>
      <c r="D72" s="5">
        <v>0</v>
      </c>
      <c r="F72" s="5">
        <v>0</v>
      </c>
      <c r="G72" s="5"/>
    </row>
    <row r="73" spans="1:7" ht="15">
      <c r="A73" s="5" t="s">
        <v>2367</v>
      </c>
      <c r="B73" s="66" t="s">
        <v>2851</v>
      </c>
      <c r="C73" s="66">
        <f>SUM(C74:C76)</f>
        <v>0</v>
      </c>
      <c r="D73" s="66">
        <f>SUM(D74:D76)</f>
        <v>0</v>
      </c>
      <c r="F73" s="66">
        <f>SUM(F74:F76)</f>
        <v>0</v>
      </c>
      <c r="G73" s="5"/>
    </row>
    <row r="74" spans="1:7" ht="15">
      <c r="A74" s="5" t="s">
        <v>2368</v>
      </c>
      <c r="B74" s="5" t="s">
        <v>2852</v>
      </c>
      <c r="C74" s="5">
        <v>0</v>
      </c>
      <c r="D74" s="5">
        <v>0</v>
      </c>
      <c r="F74" s="5">
        <v>0</v>
      </c>
      <c r="G74" s="5"/>
    </row>
    <row r="75" spans="1:7" ht="15">
      <c r="A75" s="5" t="s">
        <v>2369</v>
      </c>
      <c r="B75" s="5" t="s">
        <v>2853</v>
      </c>
      <c r="C75" s="5">
        <v>0</v>
      </c>
      <c r="D75" s="5">
        <v>0</v>
      </c>
      <c r="F75" s="5">
        <v>0</v>
      </c>
      <c r="G75" s="5"/>
    </row>
    <row r="76" spans="1:7" ht="15">
      <c r="A76" s="5" t="s">
        <v>2370</v>
      </c>
      <c r="B76" s="5" t="s">
        <v>2854</v>
      </c>
      <c r="C76" s="5">
        <v>0</v>
      </c>
      <c r="D76" s="5">
        <v>0</v>
      </c>
      <c r="F76" s="5">
        <v>0</v>
      </c>
      <c r="G76" s="5"/>
    </row>
    <row r="77" spans="1:7" ht="15">
      <c r="A77" s="5" t="s">
        <v>2371</v>
      </c>
      <c r="B77" s="66" t="s">
        <v>2736</v>
      </c>
      <c r="C77" s="66">
        <f>SUM(C78:C87)</f>
        <v>0</v>
      </c>
      <c r="D77" s="66">
        <f>SUM(D78:D87)</f>
        <v>0</v>
      </c>
      <c r="F77" s="66">
        <f>SUM(F78:F87)</f>
        <v>0</v>
      </c>
      <c r="G77" s="5"/>
    </row>
    <row r="78" spans="1:7" ht="15">
      <c r="A78" s="5" t="s">
        <v>2372</v>
      </c>
      <c r="B78" s="7" t="s">
        <v>2855</v>
      </c>
      <c r="C78" s="5">
        <v>0</v>
      </c>
      <c r="D78" s="5">
        <v>0</v>
      </c>
      <c r="F78" s="5">
        <v>0</v>
      </c>
      <c r="G78" s="5"/>
    </row>
    <row r="79" spans="1:7" ht="15">
      <c r="A79" s="5" t="s">
        <v>2373</v>
      </c>
      <c r="B79" s="7" t="s">
        <v>2856</v>
      </c>
      <c r="C79" s="5">
        <v>0</v>
      </c>
      <c r="D79" s="5">
        <v>0</v>
      </c>
      <c r="F79" s="5">
        <v>0</v>
      </c>
      <c r="G79" s="5"/>
    </row>
    <row r="80" spans="1:7" ht="15">
      <c r="A80" s="5" t="s">
        <v>2374</v>
      </c>
      <c r="B80" s="7" t="s">
        <v>2876</v>
      </c>
      <c r="C80" s="5">
        <v>0</v>
      </c>
      <c r="D80" s="5">
        <v>0</v>
      </c>
      <c r="F80" s="5">
        <v>0</v>
      </c>
      <c r="G80" s="5"/>
    </row>
    <row r="81" spans="1:7" ht="15">
      <c r="A81" s="5" t="s">
        <v>2375</v>
      </c>
      <c r="B81" s="7" t="s">
        <v>2857</v>
      </c>
      <c r="C81" s="5">
        <v>0</v>
      </c>
      <c r="D81" s="5">
        <v>0</v>
      </c>
      <c r="F81" s="5">
        <v>0</v>
      </c>
      <c r="G81" s="5"/>
    </row>
    <row r="82" spans="1:7" ht="15">
      <c r="A82" s="5" t="s">
        <v>2376</v>
      </c>
      <c r="B82" s="7" t="s">
        <v>2858</v>
      </c>
      <c r="C82" s="5">
        <v>0</v>
      </c>
      <c r="D82" s="5">
        <v>0</v>
      </c>
      <c r="F82" s="5">
        <v>0</v>
      </c>
      <c r="G82" s="5"/>
    </row>
    <row r="83" spans="1:7" ht="15">
      <c r="A83" s="5" t="s">
        <v>2377</v>
      </c>
      <c r="B83" s="7" t="s">
        <v>2859</v>
      </c>
      <c r="C83" s="5">
        <v>0</v>
      </c>
      <c r="D83" s="5">
        <v>0</v>
      </c>
      <c r="F83" s="5">
        <v>0</v>
      </c>
      <c r="G83" s="5"/>
    </row>
    <row r="84" spans="1:7" ht="15">
      <c r="A84" s="5" t="s">
        <v>2378</v>
      </c>
      <c r="B84" s="7" t="s">
        <v>2860</v>
      </c>
      <c r="C84" s="5">
        <v>0</v>
      </c>
      <c r="D84" s="5">
        <v>0</v>
      </c>
      <c r="F84" s="5">
        <v>0</v>
      </c>
      <c r="G84" s="5"/>
    </row>
    <row r="85" spans="1:7" ht="15">
      <c r="A85" s="5" t="s">
        <v>2379</v>
      </c>
      <c r="B85" s="7" t="s">
        <v>2863</v>
      </c>
      <c r="C85" s="5">
        <v>0</v>
      </c>
      <c r="D85" s="5">
        <v>0</v>
      </c>
      <c r="F85" s="5">
        <v>0</v>
      </c>
      <c r="G85" s="5"/>
    </row>
    <row r="86" spans="1:7" ht="15">
      <c r="A86" s="5" t="s">
        <v>2380</v>
      </c>
      <c r="B86" s="7" t="s">
        <v>2861</v>
      </c>
      <c r="C86" s="5">
        <v>0</v>
      </c>
      <c r="D86" s="5">
        <v>0</v>
      </c>
      <c r="F86" s="5">
        <v>0</v>
      </c>
      <c r="G86" s="5"/>
    </row>
    <row r="87" spans="1:7" ht="15">
      <c r="A87" s="5" t="s">
        <v>2381</v>
      </c>
      <c r="B87" s="7" t="s">
        <v>2736</v>
      </c>
      <c r="C87" s="5">
        <v>0</v>
      </c>
      <c r="D87" s="5">
        <v>0</v>
      </c>
      <c r="F87" s="5">
        <v>0</v>
      </c>
      <c r="G87" s="5"/>
    </row>
    <row r="88" spans="1:7" ht="15" hidden="1" outlineLevel="1">
      <c r="A88" s="5" t="s">
        <v>2382</v>
      </c>
      <c r="B88" s="63" t="s">
        <v>2890</v>
      </c>
      <c r="G88" s="5"/>
    </row>
    <row r="89" spans="1:7" ht="15" hidden="1" outlineLevel="1">
      <c r="A89" s="5" t="s">
        <v>2383</v>
      </c>
      <c r="B89" s="63" t="s">
        <v>2890</v>
      </c>
      <c r="G89" s="5"/>
    </row>
    <row r="90" spans="1:7" ht="15" hidden="1" outlineLevel="1">
      <c r="A90" s="5" t="s">
        <v>2384</v>
      </c>
      <c r="B90" s="63" t="s">
        <v>2890</v>
      </c>
      <c r="G90" s="5"/>
    </row>
    <row r="91" spans="1:7" ht="15" hidden="1" outlineLevel="1">
      <c r="A91" s="5" t="s">
        <v>2385</v>
      </c>
      <c r="B91" s="63" t="s">
        <v>2890</v>
      </c>
      <c r="G91" s="5"/>
    </row>
    <row r="92" spans="1:7" ht="15" hidden="1" outlineLevel="1">
      <c r="A92" s="5" t="s">
        <v>2386</v>
      </c>
      <c r="B92" s="63" t="s">
        <v>2890</v>
      </c>
      <c r="G92" s="5"/>
    </row>
    <row r="93" spans="1:7" ht="15" hidden="1" outlineLevel="1">
      <c r="A93" s="5" t="s">
        <v>2387</v>
      </c>
      <c r="B93" s="63" t="s">
        <v>2890</v>
      </c>
      <c r="G93" s="5"/>
    </row>
    <row r="94" spans="1:7" ht="15" hidden="1" outlineLevel="1">
      <c r="A94" s="5" t="s">
        <v>2388</v>
      </c>
      <c r="B94" s="63" t="s">
        <v>2890</v>
      </c>
      <c r="G94" s="5"/>
    </row>
    <row r="95" spans="1:7" ht="15" hidden="1" outlineLevel="1">
      <c r="A95" s="5" t="s">
        <v>2389</v>
      </c>
      <c r="B95" s="63" t="s">
        <v>2890</v>
      </c>
      <c r="G95" s="5"/>
    </row>
    <row r="96" spans="1:7" ht="15" hidden="1" outlineLevel="1">
      <c r="A96" s="5" t="s">
        <v>2390</v>
      </c>
      <c r="B96" s="63" t="s">
        <v>2890</v>
      </c>
      <c r="G96" s="5"/>
    </row>
    <row r="97" spans="1:7" ht="15" hidden="1" outlineLevel="1">
      <c r="A97" s="5" t="s">
        <v>2391</v>
      </c>
      <c r="B97" s="63" t="s">
        <v>2890</v>
      </c>
      <c r="G97" s="5"/>
    </row>
    <row r="98" spans="1:7" ht="15" customHeight="1" collapsed="1">
      <c r="A98" s="39"/>
      <c r="B98" s="56" t="s">
        <v>2638</v>
      </c>
      <c r="C98" s="39" t="s">
        <v>2879</v>
      </c>
      <c r="D98" s="39" t="s">
        <v>2880</v>
      </c>
      <c r="E98" s="38"/>
      <c r="F98" s="41" t="s">
        <v>2883</v>
      </c>
      <c r="G98" s="41"/>
    </row>
    <row r="99" spans="1:7" ht="15">
      <c r="A99" s="5" t="s">
        <v>2392</v>
      </c>
      <c r="B99" s="7" t="s">
        <v>2690</v>
      </c>
      <c r="C99" s="98">
        <f>'D2.Residential'!D33</f>
        <v>0.029383</v>
      </c>
      <c r="D99" s="5">
        <v>0</v>
      </c>
      <c r="F99" s="81">
        <f>C99</f>
        <v>0.029383</v>
      </c>
      <c r="G99" s="5"/>
    </row>
    <row r="100" spans="1:7" ht="15">
      <c r="A100" s="5" t="s">
        <v>2393</v>
      </c>
      <c r="B100" s="7" t="s">
        <v>2691</v>
      </c>
      <c r="C100" s="98">
        <f>'D2.Residential'!D34</f>
        <v>0.053977</v>
      </c>
      <c r="D100" s="5">
        <v>0</v>
      </c>
      <c r="F100" s="81">
        <f aca="true" t="shared" si="1" ref="F100:F124">C100</f>
        <v>0.053977</v>
      </c>
      <c r="G100" s="5"/>
    </row>
    <row r="101" spans="1:7" ht="15">
      <c r="A101" s="5" t="s">
        <v>2394</v>
      </c>
      <c r="B101" s="7" t="s">
        <v>2692</v>
      </c>
      <c r="C101" s="98">
        <f>'D2.Residential'!D35</f>
        <v>0.020516</v>
      </c>
      <c r="D101" s="5">
        <v>0</v>
      </c>
      <c r="F101" s="81">
        <f t="shared" si="1"/>
        <v>0.020516</v>
      </c>
      <c r="G101" s="5"/>
    </row>
    <row r="102" spans="1:7" ht="15">
      <c r="A102" s="5" t="s">
        <v>2395</v>
      </c>
      <c r="B102" s="7" t="s">
        <v>2693</v>
      </c>
      <c r="C102" s="98">
        <f>'D2.Residential'!D36</f>
        <v>0.020496</v>
      </c>
      <c r="D102" s="5">
        <v>0</v>
      </c>
      <c r="F102" s="81">
        <f t="shared" si="1"/>
        <v>0.020496</v>
      </c>
      <c r="G102" s="5"/>
    </row>
    <row r="103" spans="1:7" ht="15">
      <c r="A103" s="5" t="s">
        <v>2396</v>
      </c>
      <c r="B103" s="7" t="s">
        <v>2694</v>
      </c>
      <c r="C103" s="98">
        <f>'D2.Residential'!D37</f>
        <v>0.035758</v>
      </c>
      <c r="D103" s="5">
        <v>0</v>
      </c>
      <c r="F103" s="81">
        <f t="shared" si="1"/>
        <v>0.035758</v>
      </c>
      <c r="G103" s="5"/>
    </row>
    <row r="104" spans="1:7" ht="15">
      <c r="A104" s="5" t="s">
        <v>2397</v>
      </c>
      <c r="B104" s="7" t="s">
        <v>2695</v>
      </c>
      <c r="C104" s="98">
        <f>'D2.Residential'!D38</f>
        <v>0.036102</v>
      </c>
      <c r="D104" s="5">
        <v>0</v>
      </c>
      <c r="F104" s="81">
        <f t="shared" si="1"/>
        <v>0.036102</v>
      </c>
      <c r="G104" s="5"/>
    </row>
    <row r="105" spans="1:7" ht="15">
      <c r="A105" s="5" t="s">
        <v>2398</v>
      </c>
      <c r="B105" s="7" t="s">
        <v>2696</v>
      </c>
      <c r="C105" s="98">
        <f>'D2.Residential'!D39</f>
        <v>0.035436</v>
      </c>
      <c r="D105" s="5">
        <v>0</v>
      </c>
      <c r="F105" s="81">
        <f t="shared" si="1"/>
        <v>0.035436</v>
      </c>
      <c r="G105" s="5"/>
    </row>
    <row r="106" spans="1:7" ht="15">
      <c r="A106" s="5" t="s">
        <v>2399</v>
      </c>
      <c r="B106" s="7" t="s">
        <v>2697</v>
      </c>
      <c r="C106" s="98">
        <f>'D2.Residential'!D40</f>
        <v>0.014073</v>
      </c>
      <c r="D106" s="5">
        <v>0</v>
      </c>
      <c r="F106" s="81">
        <f t="shared" si="1"/>
        <v>0.014073</v>
      </c>
      <c r="G106" s="5"/>
    </row>
    <row r="107" spans="1:7" ht="15">
      <c r="A107" s="5" t="s">
        <v>2400</v>
      </c>
      <c r="B107" s="7" t="s">
        <v>2698</v>
      </c>
      <c r="C107" s="98">
        <f>'D2.Residential'!D41</f>
        <v>0.007868</v>
      </c>
      <c r="D107" s="5">
        <v>0</v>
      </c>
      <c r="F107" s="81">
        <f t="shared" si="1"/>
        <v>0.007868</v>
      </c>
      <c r="G107" s="5"/>
    </row>
    <row r="108" spans="1:7" ht="15">
      <c r="A108" s="5" t="s">
        <v>2401</v>
      </c>
      <c r="B108" s="7" t="s">
        <v>2699</v>
      </c>
      <c r="C108" s="98">
        <f>'D2.Residential'!D42</f>
        <v>0.014347</v>
      </c>
      <c r="D108" s="5">
        <v>0</v>
      </c>
      <c r="F108" s="81">
        <f t="shared" si="1"/>
        <v>0.014347</v>
      </c>
      <c r="G108" s="5"/>
    </row>
    <row r="109" spans="1:7" ht="15">
      <c r="A109" s="5" t="s">
        <v>2402</v>
      </c>
      <c r="B109" s="7" t="s">
        <v>2700</v>
      </c>
      <c r="C109" s="98">
        <f>'D2.Residential'!D43</f>
        <v>0.020548</v>
      </c>
      <c r="D109" s="5">
        <v>0</v>
      </c>
      <c r="F109" s="81">
        <f t="shared" si="1"/>
        <v>0.020548</v>
      </c>
      <c r="G109" s="5"/>
    </row>
    <row r="110" spans="1:7" ht="15">
      <c r="A110" s="5" t="s">
        <v>2403</v>
      </c>
      <c r="B110" s="7" t="s">
        <v>2701</v>
      </c>
      <c r="C110" s="98">
        <f>'D2.Residential'!D44</f>
        <v>0.030379</v>
      </c>
      <c r="D110" s="5">
        <v>0</v>
      </c>
      <c r="F110" s="81">
        <f t="shared" si="1"/>
        <v>0.030379</v>
      </c>
      <c r="G110" s="5"/>
    </row>
    <row r="111" spans="1:7" ht="15">
      <c r="A111" s="5" t="s">
        <v>2404</v>
      </c>
      <c r="B111" s="7" t="s">
        <v>2702</v>
      </c>
      <c r="C111" s="98">
        <f>'D2.Residential'!D45</f>
        <v>0.142185</v>
      </c>
      <c r="D111" s="5">
        <v>0</v>
      </c>
      <c r="F111" s="81">
        <f t="shared" si="1"/>
        <v>0.142185</v>
      </c>
      <c r="G111" s="5"/>
    </row>
    <row r="112" spans="1:7" ht="15">
      <c r="A112" s="5" t="s">
        <v>2405</v>
      </c>
      <c r="B112" s="7" t="s">
        <v>2703</v>
      </c>
      <c r="C112" s="98">
        <f>'D2.Residential'!D46</f>
        <v>0.05022</v>
      </c>
      <c r="D112" s="5">
        <v>0</v>
      </c>
      <c r="F112" s="81">
        <f t="shared" si="1"/>
        <v>0.05022</v>
      </c>
      <c r="G112" s="5"/>
    </row>
    <row r="113" spans="1:7" ht="15">
      <c r="A113" s="5" t="s">
        <v>2406</v>
      </c>
      <c r="B113" s="7" t="s">
        <v>2704</v>
      </c>
      <c r="C113" s="98">
        <f>'D2.Residential'!D47</f>
        <v>0.00978</v>
      </c>
      <c r="D113" s="5">
        <v>0</v>
      </c>
      <c r="F113" s="81">
        <f t="shared" si="1"/>
        <v>0.00978</v>
      </c>
      <c r="G113" s="5"/>
    </row>
    <row r="114" spans="1:7" ht="15">
      <c r="A114" s="5" t="s">
        <v>2407</v>
      </c>
      <c r="B114" s="7" t="s">
        <v>2705</v>
      </c>
      <c r="C114" s="98">
        <f>'D2.Residential'!D48</f>
        <v>0.035736</v>
      </c>
      <c r="D114" s="5">
        <v>0</v>
      </c>
      <c r="F114" s="81">
        <f t="shared" si="1"/>
        <v>0.035736</v>
      </c>
      <c r="G114" s="5"/>
    </row>
    <row r="115" spans="1:7" ht="15">
      <c r="A115" s="5" t="s">
        <v>2408</v>
      </c>
      <c r="B115" s="7" t="s">
        <v>2706</v>
      </c>
      <c r="C115" s="98">
        <f>'D2.Residential'!D49</f>
        <v>0.058936</v>
      </c>
      <c r="D115" s="5">
        <v>0</v>
      </c>
      <c r="F115" s="81">
        <f t="shared" si="1"/>
        <v>0.058936</v>
      </c>
      <c r="G115" s="5"/>
    </row>
    <row r="116" spans="1:7" ht="15">
      <c r="A116" s="5" t="s">
        <v>2409</v>
      </c>
      <c r="B116" s="7" t="s">
        <v>2707</v>
      </c>
      <c r="C116" s="98">
        <f>'D2.Residential'!D50</f>
        <v>0.053392</v>
      </c>
      <c r="D116" s="5">
        <v>0</v>
      </c>
      <c r="F116" s="81">
        <f t="shared" si="1"/>
        <v>0.053392</v>
      </c>
      <c r="G116" s="5"/>
    </row>
    <row r="117" spans="1:7" ht="15">
      <c r="A117" s="5" t="s">
        <v>2410</v>
      </c>
      <c r="B117" s="7" t="s">
        <v>2708</v>
      </c>
      <c r="C117" s="98">
        <f>'D2.Residential'!D51</f>
        <v>0.050777</v>
      </c>
      <c r="D117" s="5">
        <v>0</v>
      </c>
      <c r="F117" s="81">
        <f t="shared" si="1"/>
        <v>0.050777</v>
      </c>
      <c r="G117" s="5"/>
    </row>
    <row r="118" spans="1:7" ht="15">
      <c r="A118" s="5" t="s">
        <v>2411</v>
      </c>
      <c r="B118" s="7" t="s">
        <v>2709</v>
      </c>
      <c r="C118" s="98">
        <f>'D2.Residential'!D52</f>
        <v>0.020647</v>
      </c>
      <c r="D118" s="5">
        <v>0</v>
      </c>
      <c r="F118" s="81">
        <f t="shared" si="1"/>
        <v>0.020647</v>
      </c>
      <c r="G118" s="5"/>
    </row>
    <row r="119" spans="1:7" ht="15">
      <c r="A119" s="5" t="s">
        <v>2412</v>
      </c>
      <c r="B119" s="7" t="s">
        <v>2710</v>
      </c>
      <c r="C119" s="98">
        <f>'D2.Residential'!D53</f>
        <v>0.020698</v>
      </c>
      <c r="D119" s="5">
        <v>0</v>
      </c>
      <c r="F119" s="81">
        <f t="shared" si="1"/>
        <v>0.020698</v>
      </c>
      <c r="G119" s="5"/>
    </row>
    <row r="120" spans="1:7" ht="15">
      <c r="A120" s="5" t="s">
        <v>2413</v>
      </c>
      <c r="B120" s="7" t="s">
        <v>2711</v>
      </c>
      <c r="C120" s="98">
        <f>'D2.Residential'!D54</f>
        <v>0.125364</v>
      </c>
      <c r="D120" s="5">
        <v>0</v>
      </c>
      <c r="F120" s="81">
        <f t="shared" si="1"/>
        <v>0.125364</v>
      </c>
      <c r="G120" s="5"/>
    </row>
    <row r="121" spans="1:7" ht="15">
      <c r="A121" s="5" t="s">
        <v>2414</v>
      </c>
      <c r="B121" s="7" t="s">
        <v>2712</v>
      </c>
      <c r="C121" s="98">
        <f>'D2.Residential'!D55</f>
        <v>0.112705</v>
      </c>
      <c r="D121" s="5">
        <v>0</v>
      </c>
      <c r="F121" s="81">
        <f t="shared" si="1"/>
        <v>0.112705</v>
      </c>
      <c r="G121" s="5"/>
    </row>
    <row r="122" spans="1:7" ht="15">
      <c r="A122" s="5" t="s">
        <v>2415</v>
      </c>
      <c r="B122" s="7"/>
      <c r="C122" s="98">
        <f>'D2.Residential'!D56</f>
        <v>0</v>
      </c>
      <c r="D122" s="5">
        <v>0</v>
      </c>
      <c r="F122" s="81">
        <f t="shared" si="1"/>
        <v>0</v>
      </c>
      <c r="G122" s="5"/>
    </row>
    <row r="123" spans="1:7" ht="15">
      <c r="A123" s="5" t="s">
        <v>2416</v>
      </c>
      <c r="B123" s="7" t="s">
        <v>2713</v>
      </c>
      <c r="C123" s="98">
        <f>'D2.Residential'!D57</f>
        <v>0</v>
      </c>
      <c r="D123" s="5">
        <v>0</v>
      </c>
      <c r="F123" s="81">
        <f t="shared" si="1"/>
        <v>0</v>
      </c>
      <c r="G123" s="5"/>
    </row>
    <row r="124" spans="1:7" ht="15">
      <c r="A124" s="5" t="s">
        <v>2417</v>
      </c>
      <c r="B124" s="7" t="s">
        <v>2714</v>
      </c>
      <c r="C124" s="98">
        <f>'D2.Residential'!D58</f>
        <v>0.0006770000000000387</v>
      </c>
      <c r="D124" s="5">
        <v>0</v>
      </c>
      <c r="F124" s="81">
        <f t="shared" si="1"/>
        <v>0.0006770000000000387</v>
      </c>
      <c r="G124" s="5"/>
    </row>
    <row r="125" spans="1:7" ht="15">
      <c r="A125" s="5" t="s">
        <v>2418</v>
      </c>
      <c r="B125" s="7"/>
      <c r="G125" s="5"/>
    </row>
    <row r="126" spans="1:7" ht="15">
      <c r="A126" s="5" t="s">
        <v>2419</v>
      </c>
      <c r="B126" s="7"/>
      <c r="G126" s="5"/>
    </row>
    <row r="127" spans="1:7" ht="15">
      <c r="A127" s="5" t="s">
        <v>2420</v>
      </c>
      <c r="B127" s="7"/>
      <c r="G127" s="5"/>
    </row>
    <row r="128" spans="1:7" ht="15">
      <c r="A128" s="5" t="s">
        <v>2421</v>
      </c>
      <c r="B128" s="7"/>
      <c r="G128" s="5"/>
    </row>
    <row r="129" spans="1:7" ht="15">
      <c r="A129" s="5" t="s">
        <v>2422</v>
      </c>
      <c r="B129" s="7"/>
      <c r="G129" s="5"/>
    </row>
    <row r="130" spans="1:7" ht="15">
      <c r="A130" s="5" t="s">
        <v>540</v>
      </c>
      <c r="B130" s="7"/>
      <c r="G130" s="5"/>
    </row>
    <row r="131" spans="1:7" ht="15">
      <c r="A131" s="5" t="s">
        <v>541</v>
      </c>
      <c r="B131" s="7"/>
      <c r="G131" s="5"/>
    </row>
    <row r="132" spans="1:7" ht="15">
      <c r="A132" s="5" t="s">
        <v>542</v>
      </c>
      <c r="B132" s="7"/>
      <c r="G132" s="5"/>
    </row>
    <row r="133" spans="1:7" ht="15">
      <c r="A133" s="5" t="s">
        <v>543</v>
      </c>
      <c r="B133" s="7"/>
      <c r="G133" s="5"/>
    </row>
    <row r="134" spans="1:7" ht="15">
      <c r="A134" s="5" t="s">
        <v>544</v>
      </c>
      <c r="B134" s="7"/>
      <c r="G134" s="5"/>
    </row>
    <row r="135" spans="1:7" ht="15">
      <c r="A135" s="5" t="s">
        <v>545</v>
      </c>
      <c r="B135" s="7"/>
      <c r="G135" s="5"/>
    </row>
    <row r="136" spans="1:7" ht="15">
      <c r="A136" s="5" t="s">
        <v>546</v>
      </c>
      <c r="B136" s="7"/>
      <c r="G136" s="5"/>
    </row>
    <row r="137" spans="1:7" ht="15">
      <c r="A137" s="5" t="s">
        <v>547</v>
      </c>
      <c r="B137" s="7"/>
      <c r="G137" s="5"/>
    </row>
    <row r="138" spans="1:7" ht="15">
      <c r="A138" s="5" t="s">
        <v>548</v>
      </c>
      <c r="B138" s="7"/>
      <c r="G138" s="5"/>
    </row>
    <row r="139" spans="1:7" ht="15">
      <c r="A139" s="5" t="s">
        <v>549</v>
      </c>
      <c r="B139" s="7"/>
      <c r="G139" s="5"/>
    </row>
    <row r="140" spans="1:7" ht="15">
      <c r="A140" s="5" t="s">
        <v>550</v>
      </c>
      <c r="B140" s="7"/>
      <c r="G140" s="5"/>
    </row>
    <row r="141" spans="1:7" ht="15">
      <c r="A141" s="5" t="s">
        <v>551</v>
      </c>
      <c r="B141" s="7"/>
      <c r="G141" s="5"/>
    </row>
    <row r="142" spans="1:7" ht="15">
      <c r="A142" s="5" t="s">
        <v>552</v>
      </c>
      <c r="B142" s="7"/>
      <c r="G142" s="5"/>
    </row>
    <row r="143" spans="1:7" ht="15">
      <c r="A143" s="5" t="s">
        <v>553</v>
      </c>
      <c r="B143" s="7"/>
      <c r="G143" s="5"/>
    </row>
    <row r="144" spans="1:7" ht="15">
      <c r="A144" s="5" t="s">
        <v>554</v>
      </c>
      <c r="B144" s="7"/>
      <c r="G144" s="5"/>
    </row>
    <row r="145" spans="1:7" ht="15">
      <c r="A145" s="5" t="s">
        <v>555</v>
      </c>
      <c r="B145" s="7"/>
      <c r="G145" s="5"/>
    </row>
    <row r="146" spans="1:7" ht="15">
      <c r="A146" s="5" t="s">
        <v>556</v>
      </c>
      <c r="B146" s="7"/>
      <c r="G146" s="5"/>
    </row>
    <row r="147" spans="1:7" ht="15">
      <c r="A147" s="5" t="s">
        <v>557</v>
      </c>
      <c r="B147" s="7"/>
      <c r="G147" s="5"/>
    </row>
    <row r="148" spans="1:7" ht="15">
      <c r="A148" s="5" t="s">
        <v>558</v>
      </c>
      <c r="B148" s="7"/>
      <c r="G148" s="5"/>
    </row>
    <row r="149" spans="1:7" ht="15" customHeight="1">
      <c r="A149" s="39"/>
      <c r="B149" s="56" t="s">
        <v>2639</v>
      </c>
      <c r="C149" s="39" t="s">
        <v>2879</v>
      </c>
      <c r="D149" s="39" t="s">
        <v>2880</v>
      </c>
      <c r="E149" s="38"/>
      <c r="F149" s="41" t="s">
        <v>2883</v>
      </c>
      <c r="G149" s="41"/>
    </row>
    <row r="150" spans="1:6" ht="15">
      <c r="A150" s="5" t="s">
        <v>2423</v>
      </c>
      <c r="B150" s="5" t="s">
        <v>2770</v>
      </c>
      <c r="C150" s="98">
        <f>'D2.Residential'!C147</f>
        <v>0.9765</v>
      </c>
      <c r="D150" s="98">
        <v>0</v>
      </c>
      <c r="E150" s="3"/>
      <c r="F150" s="81">
        <f>C150</f>
        <v>0.9765</v>
      </c>
    </row>
    <row r="151" spans="1:7" ht="15">
      <c r="A151" s="5" t="s">
        <v>2424</v>
      </c>
      <c r="B151" s="5" t="s">
        <v>2771</v>
      </c>
      <c r="C151" s="98">
        <f>'D2.Residential'!C149</f>
        <v>0.0124</v>
      </c>
      <c r="D151" s="98">
        <v>0</v>
      </c>
      <c r="E151" s="3"/>
      <c r="F151" s="81">
        <f>C151</f>
        <v>0.0124</v>
      </c>
      <c r="G151" s="5"/>
    </row>
    <row r="152" spans="1:6" ht="15">
      <c r="A152" s="5" t="s">
        <v>2425</v>
      </c>
      <c r="B152" s="5" t="s">
        <v>2736</v>
      </c>
      <c r="C152" s="98">
        <f>'D2.Residential'!C148</f>
        <v>0.0111</v>
      </c>
      <c r="D152" s="98">
        <v>0</v>
      </c>
      <c r="E152" s="3"/>
      <c r="F152" s="81">
        <f>C152</f>
        <v>0.0111</v>
      </c>
    </row>
    <row r="153" spans="1:5" ht="15" hidden="1" outlineLevel="1">
      <c r="A153" s="5" t="s">
        <v>2426</v>
      </c>
      <c r="E153" s="3"/>
    </row>
    <row r="154" spans="1:5" ht="15" hidden="1" outlineLevel="1">
      <c r="A154" s="5" t="s">
        <v>2427</v>
      </c>
      <c r="E154" s="3"/>
    </row>
    <row r="155" spans="1:5" ht="15" hidden="1" outlineLevel="1">
      <c r="A155" s="5" t="s">
        <v>2428</v>
      </c>
      <c r="E155" s="3"/>
    </row>
    <row r="156" spans="1:5" ht="15" hidden="1" outlineLevel="1">
      <c r="A156" s="5" t="s">
        <v>2429</v>
      </c>
      <c r="E156" s="3"/>
    </row>
    <row r="157" spans="1:5" ht="15" hidden="1" outlineLevel="1">
      <c r="A157" s="5" t="s">
        <v>2430</v>
      </c>
      <c r="E157" s="3"/>
    </row>
    <row r="158" spans="1:5" ht="15" hidden="1" outlineLevel="1">
      <c r="A158" s="5" t="s">
        <v>2431</v>
      </c>
      <c r="E158" s="3"/>
    </row>
    <row r="159" spans="1:7" ht="15" customHeight="1" collapsed="1">
      <c r="A159" s="39"/>
      <c r="B159" s="56" t="s">
        <v>2640</v>
      </c>
      <c r="C159" s="39" t="s">
        <v>2879</v>
      </c>
      <c r="D159" s="39" t="s">
        <v>2880</v>
      </c>
      <c r="E159" s="38"/>
      <c r="F159" s="41" t="s">
        <v>2883</v>
      </c>
      <c r="G159" s="41"/>
    </row>
    <row r="160" spans="1:6" ht="15">
      <c r="A160" s="5" t="s">
        <v>2432</v>
      </c>
      <c r="B160" s="5" t="s">
        <v>2773</v>
      </c>
      <c r="C160" s="98">
        <f>'D2.Residential'!C139</f>
        <v>0</v>
      </c>
      <c r="D160" s="98">
        <v>0</v>
      </c>
      <c r="E160" s="98"/>
      <c r="F160" s="98">
        <v>0</v>
      </c>
    </row>
    <row r="161" spans="1:6" ht="15">
      <c r="A161" s="5" t="s">
        <v>2433</v>
      </c>
      <c r="B161" s="5" t="s">
        <v>2748</v>
      </c>
      <c r="C161" s="98">
        <f>'D2.Residential'!C137</f>
        <v>1</v>
      </c>
      <c r="D161" s="98">
        <v>0</v>
      </c>
      <c r="E161" s="3"/>
      <c r="F161" s="98">
        <v>0</v>
      </c>
    </row>
    <row r="162" spans="1:7" ht="15">
      <c r="A162" s="5" t="s">
        <v>2434</v>
      </c>
      <c r="B162" s="5" t="s">
        <v>2736</v>
      </c>
      <c r="C162" s="98">
        <f>'D2.Residential'!C140</f>
        <v>0</v>
      </c>
      <c r="D162" s="98">
        <v>0</v>
      </c>
      <c r="E162" s="3"/>
      <c r="F162" s="98">
        <v>0</v>
      </c>
      <c r="G162" s="5"/>
    </row>
    <row r="163" spans="1:7" ht="15" hidden="1" outlineLevel="1">
      <c r="A163" s="5" t="s">
        <v>2435</v>
      </c>
      <c r="C163" s="98">
        <v>0</v>
      </c>
      <c r="D163" s="98">
        <v>0</v>
      </c>
      <c r="E163" s="3"/>
      <c r="F163" s="98">
        <v>0</v>
      </c>
      <c r="G163" s="5"/>
    </row>
    <row r="164" spans="1:5" ht="15" hidden="1" outlineLevel="1">
      <c r="A164" s="5" t="s">
        <v>2436</v>
      </c>
      <c r="E164" s="3"/>
    </row>
    <row r="165" spans="1:5" ht="15" hidden="1" outlineLevel="1">
      <c r="A165" s="5" t="s">
        <v>2437</v>
      </c>
      <c r="E165" s="3"/>
    </row>
    <row r="166" spans="1:5" ht="15" hidden="1" outlineLevel="1">
      <c r="A166" s="5" t="s">
        <v>2438</v>
      </c>
      <c r="E166" s="3"/>
    </row>
    <row r="167" spans="1:5" ht="15" hidden="1" outlineLevel="1">
      <c r="A167" s="5" t="s">
        <v>2439</v>
      </c>
      <c r="E167" s="3"/>
    </row>
    <row r="168" spans="1:5" ht="15" hidden="1" outlineLevel="1">
      <c r="A168" s="5" t="s">
        <v>2440</v>
      </c>
      <c r="E168" s="3"/>
    </row>
    <row r="169" spans="1:7" ht="15" customHeight="1" collapsed="1">
      <c r="A169" s="39"/>
      <c r="B169" s="56" t="s">
        <v>2641</v>
      </c>
      <c r="C169" s="39" t="s">
        <v>2879</v>
      </c>
      <c r="D169" s="39" t="s">
        <v>2880</v>
      </c>
      <c r="E169" s="38"/>
      <c r="F169" s="41" t="s">
        <v>2883</v>
      </c>
      <c r="G169" s="41"/>
    </row>
    <row r="170" spans="1:6" ht="15">
      <c r="A170" s="5" t="s">
        <v>2441</v>
      </c>
      <c r="B170" s="9" t="s">
        <v>2797</v>
      </c>
      <c r="C170" s="99">
        <f>'D2.Residential'!C117</f>
        <v>0.0267</v>
      </c>
      <c r="D170" s="99">
        <v>0</v>
      </c>
      <c r="E170" s="3"/>
      <c r="F170" s="81">
        <f>C170</f>
        <v>0.0267</v>
      </c>
    </row>
    <row r="171" spans="1:6" ht="15">
      <c r="A171" s="5" t="s">
        <v>2442</v>
      </c>
      <c r="B171" s="9" t="s">
        <v>2753</v>
      </c>
      <c r="C171" s="99">
        <f>'D2.Residential'!C118</f>
        <v>0.0713</v>
      </c>
      <c r="D171" s="99">
        <v>0</v>
      </c>
      <c r="E171" s="3"/>
      <c r="F171" s="81">
        <f>C171</f>
        <v>0.0713</v>
      </c>
    </row>
    <row r="172" spans="1:6" ht="15">
      <c r="A172" s="5" t="s">
        <v>2443</v>
      </c>
      <c r="B172" s="9" t="s">
        <v>2754</v>
      </c>
      <c r="C172" s="99">
        <f>'D2.Residential'!C119</f>
        <v>0.1789</v>
      </c>
      <c r="D172" s="99">
        <v>0</v>
      </c>
      <c r="F172" s="81">
        <f>C172</f>
        <v>0.1789</v>
      </c>
    </row>
    <row r="173" spans="1:6" ht="15">
      <c r="A173" s="5" t="s">
        <v>2444</v>
      </c>
      <c r="B173" s="9" t="s">
        <v>2755</v>
      </c>
      <c r="C173" s="99">
        <f>'D2.Residential'!C120</f>
        <v>0.2462</v>
      </c>
      <c r="D173" s="99">
        <v>0</v>
      </c>
      <c r="F173" s="81">
        <f>C173</f>
        <v>0.2462</v>
      </c>
    </row>
    <row r="174" spans="1:6" ht="15">
      <c r="A174" s="5" t="s">
        <v>2445</v>
      </c>
      <c r="B174" s="9" t="s">
        <v>2756</v>
      </c>
      <c r="C174" s="99">
        <f>'D2.Residential'!C121</f>
        <v>0.4768</v>
      </c>
      <c r="D174" s="99">
        <v>0</v>
      </c>
      <c r="F174" s="81">
        <f>C174</f>
        <v>0.4768</v>
      </c>
    </row>
    <row r="175" spans="1:2" ht="15" hidden="1" outlineLevel="1">
      <c r="A175" s="5" t="s">
        <v>2446</v>
      </c>
      <c r="B175" s="9"/>
    </row>
    <row r="176" spans="1:2" ht="15" hidden="1" outlineLevel="1">
      <c r="A176" s="5" t="s">
        <v>2447</v>
      </c>
      <c r="B176" s="9"/>
    </row>
    <row r="177" spans="1:2" ht="15" hidden="1" outlineLevel="1">
      <c r="A177" s="5" t="s">
        <v>2448</v>
      </c>
      <c r="B177" s="9"/>
    </row>
    <row r="178" spans="1:2" ht="15" hidden="1" outlineLevel="1">
      <c r="A178" s="5" t="s">
        <v>2449</v>
      </c>
      <c r="B178" s="9"/>
    </row>
    <row r="179" spans="1:7" ht="15" customHeight="1" collapsed="1">
      <c r="A179" s="39"/>
      <c r="B179" s="56" t="s">
        <v>2642</v>
      </c>
      <c r="C179" s="39" t="s">
        <v>2879</v>
      </c>
      <c r="D179" s="39" t="s">
        <v>2880</v>
      </c>
      <c r="E179" s="38"/>
      <c r="F179" s="41" t="s">
        <v>2883</v>
      </c>
      <c r="G179" s="41"/>
    </row>
    <row r="180" spans="1:7" ht="15">
      <c r="A180" s="5" t="s">
        <v>2450</v>
      </c>
      <c r="B180" s="5" t="s">
        <v>2823</v>
      </c>
      <c r="C180" s="112">
        <v>0</v>
      </c>
      <c r="D180" s="112">
        <v>0</v>
      </c>
      <c r="E180" s="3"/>
      <c r="F180" s="98">
        <v>0</v>
      </c>
      <c r="G180" s="98"/>
    </row>
    <row r="181" spans="1:7" ht="15" hidden="1" outlineLevel="1">
      <c r="A181" s="5" t="s">
        <v>2451</v>
      </c>
      <c r="E181" s="3"/>
      <c r="G181" s="5"/>
    </row>
    <row r="182" spans="1:5" ht="15" hidden="1" outlineLevel="1">
      <c r="A182" s="5" t="s">
        <v>2452</v>
      </c>
      <c r="E182" s="3"/>
    </row>
    <row r="183" spans="1:5" ht="15" hidden="1" outlineLevel="1">
      <c r="A183" s="5" t="s">
        <v>2453</v>
      </c>
      <c r="E183" s="3"/>
    </row>
    <row r="184" spans="1:5" ht="15" hidden="1" outlineLevel="1">
      <c r="A184" s="5" t="s">
        <v>2454</v>
      </c>
      <c r="E184" s="3"/>
    </row>
    <row r="185" spans="1:7" ht="18.75" collapsed="1">
      <c r="A185" s="43"/>
      <c r="B185" s="46" t="s">
        <v>2963</v>
      </c>
      <c r="C185" s="43"/>
      <c r="D185" s="43"/>
      <c r="E185" s="43"/>
      <c r="F185" s="44"/>
      <c r="G185" s="44"/>
    </row>
    <row r="186" spans="1:7" ht="15" customHeight="1">
      <c r="A186" s="39"/>
      <c r="B186" s="56" t="s">
        <v>2643</v>
      </c>
      <c r="C186" s="39" t="s">
        <v>2887</v>
      </c>
      <c r="D186" s="39" t="s">
        <v>2793</v>
      </c>
      <c r="E186" s="38"/>
      <c r="F186" s="39" t="s">
        <v>2879</v>
      </c>
      <c r="G186" s="39" t="s">
        <v>2885</v>
      </c>
    </row>
    <row r="187" spans="1:7" ht="15">
      <c r="A187" s="5" t="s">
        <v>2455</v>
      </c>
      <c r="B187" s="7" t="s">
        <v>2825</v>
      </c>
      <c r="C187" s="120">
        <f>'D2.Residential'!D170</f>
        <v>58141.58</v>
      </c>
      <c r="D187" s="120">
        <f>'D2.Residential'!D169</f>
        <v>517207</v>
      </c>
      <c r="E187" s="13"/>
      <c r="F187" s="48"/>
      <c r="G187" s="48"/>
    </row>
    <row r="188" spans="1:7" ht="15">
      <c r="A188" s="13"/>
      <c r="B188" s="49"/>
      <c r="C188" s="13"/>
      <c r="D188" s="13"/>
      <c r="E188" s="13"/>
      <c r="F188" s="48"/>
      <c r="G188" s="48"/>
    </row>
    <row r="189" spans="2:7" ht="15">
      <c r="B189" s="7" t="s">
        <v>2888</v>
      </c>
      <c r="C189" s="13"/>
      <c r="D189" s="13"/>
      <c r="E189" s="13"/>
      <c r="F189" s="48"/>
      <c r="G189" s="48"/>
    </row>
    <row r="190" spans="1:7" ht="15">
      <c r="A190" s="5" t="s">
        <v>2456</v>
      </c>
      <c r="B190" s="7" t="s">
        <v>2715</v>
      </c>
      <c r="C190" s="120">
        <f>'D2.Residential'!D178</f>
        <v>26206.5754</v>
      </c>
      <c r="D190" s="120">
        <f>'D2.Residential'!C178</f>
        <v>502174</v>
      </c>
      <c r="E190" s="13"/>
      <c r="F190" s="40">
        <f aca="true" t="shared" si="2" ref="F190:F195">IF($C$214=0,"",IF(C190="[for completion]","",C190/$C$214))</f>
        <v>0.8714832257977262</v>
      </c>
      <c r="G190" s="40">
        <f aca="true" t="shared" si="3" ref="G190:G195">IF($D$214=0,"",IF(D190="[for completion]","",D190/$D$214))</f>
        <v>0.9709342680976862</v>
      </c>
    </row>
    <row r="191" spans="1:7" ht="15">
      <c r="A191" s="5" t="s">
        <v>2457</v>
      </c>
      <c r="B191" s="7" t="s">
        <v>2716</v>
      </c>
      <c r="C191" s="120">
        <f>'D2.Residential'!D179</f>
        <v>3642.6779</v>
      </c>
      <c r="D191" s="120">
        <f>'D2.Residential'!C179</f>
        <v>14528</v>
      </c>
      <c r="E191" s="13"/>
      <c r="F191" s="40">
        <f t="shared" si="2"/>
        <v>0.12113496854816394</v>
      </c>
      <c r="G191" s="40">
        <f t="shared" si="3"/>
        <v>0.02808933367104467</v>
      </c>
    </row>
    <row r="192" spans="1:7" ht="15">
      <c r="A192" s="5" t="s">
        <v>2458</v>
      </c>
      <c r="B192" s="7" t="s">
        <v>2717</v>
      </c>
      <c r="C192" s="120">
        <f>'D2.Residential'!D180</f>
        <v>221.98</v>
      </c>
      <c r="D192" s="120">
        <f>'D2.Residential'!C180</f>
        <v>505</v>
      </c>
      <c r="E192" s="13"/>
      <c r="F192" s="40">
        <f t="shared" si="2"/>
        <v>0.007381805654109969</v>
      </c>
      <c r="G192" s="40">
        <f t="shared" si="3"/>
        <v>0.0009763982312691051</v>
      </c>
    </row>
    <row r="193" spans="1:7" ht="15">
      <c r="A193" s="5" t="s">
        <v>2459</v>
      </c>
      <c r="B193" s="7" t="s">
        <v>2718</v>
      </c>
      <c r="C193" s="120">
        <f>'D2.Residential'!D181</f>
        <v>0</v>
      </c>
      <c r="D193" s="120">
        <f>'D2.Residential'!C181</f>
        <v>0</v>
      </c>
      <c r="E193" s="13"/>
      <c r="F193" s="40">
        <f t="shared" si="2"/>
        <v>0</v>
      </c>
      <c r="G193" s="40">
        <f t="shared" si="3"/>
        <v>0</v>
      </c>
    </row>
    <row r="194" spans="1:7" ht="15">
      <c r="A194" s="5" t="s">
        <v>2460</v>
      </c>
      <c r="B194" s="7" t="s">
        <v>2719</v>
      </c>
      <c r="C194" s="120">
        <f>'D2.Residential'!D182</f>
        <v>0</v>
      </c>
      <c r="D194" s="120">
        <f>'D2.Residential'!C182</f>
        <v>0</v>
      </c>
      <c r="E194" s="13"/>
      <c r="F194" s="40">
        <f t="shared" si="2"/>
        <v>0</v>
      </c>
      <c r="G194" s="40">
        <f t="shared" si="3"/>
        <v>0</v>
      </c>
    </row>
    <row r="195" spans="1:7" ht="15">
      <c r="A195" s="5" t="s">
        <v>2461</v>
      </c>
      <c r="B195" s="7" t="s">
        <v>2720</v>
      </c>
      <c r="C195" s="120">
        <f>'D2.Residential'!D183</f>
        <v>0</v>
      </c>
      <c r="D195" s="120">
        <f>'D2.Residential'!C183</f>
        <v>0</v>
      </c>
      <c r="E195" s="13"/>
      <c r="F195" s="40">
        <f t="shared" si="2"/>
        <v>0</v>
      </c>
      <c r="G195" s="40">
        <f t="shared" si="3"/>
        <v>0</v>
      </c>
    </row>
    <row r="196" spans="1:7" ht="15">
      <c r="A196" s="5" t="s">
        <v>2462</v>
      </c>
      <c r="B196" s="7"/>
      <c r="E196" s="13"/>
      <c r="F196" s="40"/>
      <c r="G196" s="40"/>
    </row>
    <row r="197" spans="1:7" ht="15">
      <c r="A197" s="5" t="s">
        <v>2463</v>
      </c>
      <c r="B197" s="7"/>
      <c r="E197" s="13"/>
      <c r="F197" s="40"/>
      <c r="G197" s="40"/>
    </row>
    <row r="198" spans="1:7" ht="15">
      <c r="A198" s="5" t="s">
        <v>2464</v>
      </c>
      <c r="B198" s="7"/>
      <c r="E198" s="13"/>
      <c r="F198" s="40"/>
      <c r="G198" s="40"/>
    </row>
    <row r="199" spans="1:7" ht="15">
      <c r="A199" s="5" t="s">
        <v>2465</v>
      </c>
      <c r="B199" s="7"/>
      <c r="E199" s="7"/>
      <c r="F199" s="40"/>
      <c r="G199" s="40"/>
    </row>
    <row r="200" spans="1:7" ht="15">
      <c r="A200" s="5" t="s">
        <v>2466</v>
      </c>
      <c r="B200" s="7"/>
      <c r="E200" s="7"/>
      <c r="F200" s="40"/>
      <c r="G200" s="40"/>
    </row>
    <row r="201" spans="1:7" ht="15">
      <c r="A201" s="5" t="s">
        <v>2467</v>
      </c>
      <c r="B201" s="7"/>
      <c r="E201" s="7"/>
      <c r="F201" s="40"/>
      <c r="G201" s="40"/>
    </row>
    <row r="202" spans="1:7" ht="15">
      <c r="A202" s="5" t="s">
        <v>2468</v>
      </c>
      <c r="B202" s="7"/>
      <c r="E202" s="7"/>
      <c r="F202" s="113"/>
      <c r="G202" s="40"/>
    </row>
    <row r="203" spans="1:7" ht="15">
      <c r="A203" s="5" t="s">
        <v>2469</v>
      </c>
      <c r="B203" s="7"/>
      <c r="E203" s="7"/>
      <c r="F203" s="40"/>
      <c r="G203" s="40"/>
    </row>
    <row r="204" spans="1:7" ht="15">
      <c r="A204" s="5" t="s">
        <v>2470</v>
      </c>
      <c r="B204" s="7"/>
      <c r="E204" s="7"/>
      <c r="F204" s="40"/>
      <c r="G204" s="40"/>
    </row>
    <row r="205" spans="1:7" ht="15">
      <c r="A205" s="5" t="s">
        <v>2471</v>
      </c>
      <c r="B205" s="7"/>
      <c r="F205" s="40"/>
      <c r="G205" s="13"/>
    </row>
    <row r="206" spans="1:7" ht="15">
      <c r="A206" s="5" t="s">
        <v>2472</v>
      </c>
      <c r="B206" s="7"/>
      <c r="E206" s="14"/>
      <c r="F206" s="40"/>
      <c r="G206" s="40"/>
    </row>
    <row r="207" spans="1:7" ht="15">
      <c r="A207" s="5" t="s">
        <v>2473</v>
      </c>
      <c r="B207" s="7"/>
      <c r="E207" s="14"/>
      <c r="F207" s="40"/>
      <c r="G207" s="40"/>
    </row>
    <row r="208" spans="1:7" ht="15">
      <c r="A208" s="5" t="s">
        <v>2474</v>
      </c>
      <c r="B208" s="7"/>
      <c r="E208" s="14"/>
      <c r="F208" s="40"/>
      <c r="G208" s="40"/>
    </row>
    <row r="209" spans="1:7" ht="15">
      <c r="A209" s="5" t="s">
        <v>2475</v>
      </c>
      <c r="B209" s="7"/>
      <c r="E209" s="14"/>
      <c r="F209" s="40"/>
      <c r="G209" s="40"/>
    </row>
    <row r="210" spans="1:7" ht="15">
      <c r="A210" s="5" t="s">
        <v>2476</v>
      </c>
      <c r="B210" s="7"/>
      <c r="E210" s="14"/>
      <c r="F210" s="40"/>
      <c r="G210" s="40"/>
    </row>
    <row r="211" spans="1:7" ht="15">
      <c r="A211" s="5" t="s">
        <v>2477</v>
      </c>
      <c r="B211" s="7"/>
      <c r="E211" s="14"/>
      <c r="F211" s="40"/>
      <c r="G211" s="40"/>
    </row>
    <row r="212" spans="1:7" ht="15">
      <c r="A212" s="5" t="s">
        <v>2478</v>
      </c>
      <c r="B212" s="7"/>
      <c r="E212" s="14"/>
      <c r="F212" s="40"/>
      <c r="G212" s="40"/>
    </row>
    <row r="213" spans="1:7" ht="15">
      <c r="A213" s="5" t="s">
        <v>2479</v>
      </c>
      <c r="B213" s="7"/>
      <c r="E213" s="14"/>
      <c r="F213" s="40"/>
      <c r="G213" s="40"/>
    </row>
    <row r="214" spans="1:7" ht="15">
      <c r="A214" s="5" t="s">
        <v>2480</v>
      </c>
      <c r="B214" s="8" t="s">
        <v>2735</v>
      </c>
      <c r="C214" s="120">
        <f>SUM(C190:C213)</f>
        <v>30071.2333</v>
      </c>
      <c r="D214" s="120">
        <f>SUM(D190:D213)</f>
        <v>517207</v>
      </c>
      <c r="E214" s="14"/>
      <c r="F214" s="98">
        <f>SUM(F190:F213)</f>
        <v>1.0000000000000002</v>
      </c>
      <c r="G214" s="98">
        <f>SUM(G190:G213)</f>
        <v>1</v>
      </c>
    </row>
    <row r="215" spans="1:7" ht="15" customHeight="1">
      <c r="A215" s="39"/>
      <c r="B215" s="56" t="s">
        <v>2644</v>
      </c>
      <c r="C215" s="39" t="s">
        <v>2887</v>
      </c>
      <c r="D215" s="39" t="s">
        <v>2793</v>
      </c>
      <c r="E215" s="38"/>
      <c r="F215" s="39" t="s">
        <v>2879</v>
      </c>
      <c r="G215" s="39" t="s">
        <v>2885</v>
      </c>
    </row>
    <row r="216" spans="1:11" ht="15">
      <c r="A216" s="5" t="s">
        <v>2481</v>
      </c>
      <c r="B216" s="5" t="s">
        <v>2872</v>
      </c>
      <c r="C216" s="81">
        <f>'D2.Residential'!D63</f>
        <v>0.6645</v>
      </c>
      <c r="G216" s="5"/>
      <c r="I216" s="114"/>
      <c r="K216" s="114"/>
    </row>
    <row r="217" spans="7:11" ht="15">
      <c r="G217" s="5"/>
      <c r="I217" s="114"/>
      <c r="K217" s="114"/>
    </row>
    <row r="218" spans="2:11" ht="15">
      <c r="B218" s="7" t="s">
        <v>2983</v>
      </c>
      <c r="G218" s="5"/>
      <c r="I218" s="114"/>
      <c r="K218" s="114"/>
    </row>
    <row r="219" spans="1:11" ht="15">
      <c r="A219" s="5" t="s">
        <v>2482</v>
      </c>
      <c r="B219" s="5" t="s">
        <v>2904</v>
      </c>
      <c r="C219" s="120">
        <v>4411.69672161</v>
      </c>
      <c r="D219" s="120">
        <v>173338</v>
      </c>
      <c r="F219" s="40">
        <f aca="true" t="shared" si="4" ref="F219:F233">IF($C$227=0,"",IF(C219="[for completion]","",C219/$C$227))</f>
        <v>0.1467082071966169</v>
      </c>
      <c r="G219" s="40">
        <f>IF($D$227=0,"",IF(D219="[for completion]","",D219/$D$227))</f>
        <v>0.335142409132127</v>
      </c>
      <c r="I219" s="116"/>
      <c r="K219" s="114"/>
    </row>
    <row r="220" spans="1:11" ht="15">
      <c r="A220" s="5" t="s">
        <v>2483</v>
      </c>
      <c r="B220" s="5" t="s">
        <v>2906</v>
      </c>
      <c r="C220" s="120">
        <v>2416.9915689</v>
      </c>
      <c r="D220" s="120">
        <v>45047</v>
      </c>
      <c r="F220" s="40">
        <f t="shared" si="4"/>
        <v>0.08037553854183628</v>
      </c>
      <c r="G220" s="40">
        <f aca="true" t="shared" si="5" ref="G220:G226">IF($D$227=0,"",IF(D220="[for completion]","",D220/$D$227))</f>
        <v>0.08709665569104827</v>
      </c>
      <c r="I220" s="114"/>
      <c r="K220" s="114"/>
    </row>
    <row r="221" spans="1:11" ht="15">
      <c r="A221" s="5" t="s">
        <v>2484</v>
      </c>
      <c r="B221" s="5" t="s">
        <v>2907</v>
      </c>
      <c r="C221" s="120">
        <v>3116.83754509</v>
      </c>
      <c r="D221" s="120">
        <v>51249</v>
      </c>
      <c r="F221" s="40">
        <f t="shared" si="4"/>
        <v>0.10364847749470513</v>
      </c>
      <c r="G221" s="40">
        <f t="shared" si="5"/>
        <v>0.09908798604813933</v>
      </c>
      <c r="I221" s="114"/>
      <c r="K221" s="114"/>
    </row>
    <row r="222" spans="1:11" ht="15">
      <c r="A222" s="5" t="s">
        <v>2485</v>
      </c>
      <c r="B222" s="5" t="s">
        <v>2908</v>
      </c>
      <c r="C222" s="120">
        <v>4134.28055855</v>
      </c>
      <c r="D222" s="120">
        <v>61300</v>
      </c>
      <c r="F222" s="40">
        <f t="shared" si="4"/>
        <v>0.13748290670609628</v>
      </c>
      <c r="G222" s="40">
        <f t="shared" si="5"/>
        <v>0.11852121104316067</v>
      </c>
      <c r="I222" s="114"/>
      <c r="K222" s="114"/>
    </row>
    <row r="223" spans="1:11" ht="15">
      <c r="A223" s="5" t="s">
        <v>2486</v>
      </c>
      <c r="B223" s="5" t="s">
        <v>2909</v>
      </c>
      <c r="C223" s="120">
        <v>5697.95637315</v>
      </c>
      <c r="D223" s="120">
        <v>76871</v>
      </c>
      <c r="F223" s="40">
        <f t="shared" si="4"/>
        <v>0.1894819650894561</v>
      </c>
      <c r="G223" s="40">
        <f t="shared" si="5"/>
        <v>0.14862714541759875</v>
      </c>
      <c r="I223" s="114"/>
      <c r="K223" s="114"/>
    </row>
    <row r="224" spans="1:11" ht="15">
      <c r="A224" s="5" t="s">
        <v>2487</v>
      </c>
      <c r="B224" s="5" t="s">
        <v>2910</v>
      </c>
      <c r="C224" s="120">
        <v>6851.75457892</v>
      </c>
      <c r="D224" s="120">
        <v>77512</v>
      </c>
      <c r="F224" s="40">
        <f t="shared" si="4"/>
        <v>0.22785080069096955</v>
      </c>
      <c r="G224" s="40">
        <f t="shared" si="5"/>
        <v>0.14986649445966507</v>
      </c>
      <c r="I224" s="114"/>
      <c r="K224" s="114"/>
    </row>
    <row r="225" spans="1:11" ht="15">
      <c r="A225" s="5" t="s">
        <v>2488</v>
      </c>
      <c r="B225" s="5" t="s">
        <v>2911</v>
      </c>
      <c r="C225" s="120">
        <v>3441.71592635</v>
      </c>
      <c r="D225" s="120">
        <v>31890</v>
      </c>
      <c r="F225" s="40">
        <f t="shared" si="4"/>
        <v>0.11445210428031964</v>
      </c>
      <c r="G225" s="40">
        <f t="shared" si="5"/>
        <v>0.06165809820826091</v>
      </c>
      <c r="I225" s="114"/>
      <c r="K225" s="114"/>
    </row>
    <row r="226" spans="1:11" ht="15">
      <c r="A226" s="5" t="s">
        <v>2489</v>
      </c>
      <c r="B226" s="5" t="s">
        <v>2905</v>
      </c>
      <c r="C226" s="120">
        <v>0</v>
      </c>
      <c r="D226" s="120">
        <v>0</v>
      </c>
      <c r="F226" s="40">
        <f t="shared" si="4"/>
        <v>0</v>
      </c>
      <c r="G226" s="40">
        <f t="shared" si="5"/>
        <v>0</v>
      </c>
      <c r="I226" s="114"/>
      <c r="K226" s="114"/>
    </row>
    <row r="227" spans="1:11" ht="15">
      <c r="A227" s="5" t="s">
        <v>2490</v>
      </c>
      <c r="B227" s="8" t="s">
        <v>2735</v>
      </c>
      <c r="C227" s="120">
        <f>SUM(C219:C226)</f>
        <v>30071.233272570003</v>
      </c>
      <c r="D227" s="120">
        <f>SUM(D219:D226)</f>
        <v>517207</v>
      </c>
      <c r="F227" s="98">
        <f>SUM(F219:F226)</f>
        <v>0.9999999999999999</v>
      </c>
      <c r="G227" s="98">
        <f>SUM(G219:G226)</f>
        <v>1</v>
      </c>
      <c r="I227" s="114"/>
      <c r="K227" s="114"/>
    </row>
    <row r="228" spans="1:9" ht="15" hidden="1" outlineLevel="1">
      <c r="A228" s="5" t="s">
        <v>2491</v>
      </c>
      <c r="B228" s="63" t="s">
        <v>2912</v>
      </c>
      <c r="F228" s="40">
        <f t="shared" si="4"/>
        <v>0</v>
      </c>
      <c r="G228" s="40">
        <f aca="true" t="shared" si="6" ref="G228:G233">IF($D$227=0,"",IF(D228="[for completion]","",D228/$D$227))</f>
        <v>0</v>
      </c>
      <c r="I228" s="114">
        <v>2.7492762129550547E-05</v>
      </c>
    </row>
    <row r="229" spans="1:7" ht="15" hidden="1" outlineLevel="1">
      <c r="A229" s="5" t="s">
        <v>2492</v>
      </c>
      <c r="B229" s="63" t="s">
        <v>2913</v>
      </c>
      <c r="F229" s="40">
        <f t="shared" si="4"/>
        <v>0</v>
      </c>
      <c r="G229" s="40">
        <f t="shared" si="6"/>
        <v>0</v>
      </c>
    </row>
    <row r="230" spans="1:7" ht="15" hidden="1" outlineLevel="1">
      <c r="A230" s="5" t="s">
        <v>2493</v>
      </c>
      <c r="B230" s="63" t="s">
        <v>2914</v>
      </c>
      <c r="F230" s="40">
        <f t="shared" si="4"/>
        <v>0</v>
      </c>
      <c r="G230" s="40">
        <f t="shared" si="6"/>
        <v>0</v>
      </c>
    </row>
    <row r="231" spans="1:7" ht="15" hidden="1" outlineLevel="1">
      <c r="A231" s="5" t="s">
        <v>2494</v>
      </c>
      <c r="B231" s="63" t="s">
        <v>2915</v>
      </c>
      <c r="F231" s="40">
        <f t="shared" si="4"/>
        <v>0</v>
      </c>
      <c r="G231" s="40">
        <f t="shared" si="6"/>
        <v>0</v>
      </c>
    </row>
    <row r="232" spans="1:7" ht="15" hidden="1" outlineLevel="1">
      <c r="A232" s="5" t="s">
        <v>2495</v>
      </c>
      <c r="B232" s="63" t="s">
        <v>2916</v>
      </c>
      <c r="F232" s="40">
        <f t="shared" si="4"/>
        <v>0</v>
      </c>
      <c r="G232" s="40">
        <f t="shared" si="6"/>
        <v>0</v>
      </c>
    </row>
    <row r="233" spans="1:7" ht="15" hidden="1" outlineLevel="1">
      <c r="A233" s="5" t="s">
        <v>2496</v>
      </c>
      <c r="B233" s="63" t="s">
        <v>2917</v>
      </c>
      <c r="F233" s="40">
        <f t="shared" si="4"/>
        <v>0</v>
      </c>
      <c r="G233" s="40">
        <f t="shared" si="6"/>
        <v>0</v>
      </c>
    </row>
    <row r="234" spans="1:7" ht="15" hidden="1" outlineLevel="1">
      <c r="A234" s="5" t="s">
        <v>2497</v>
      </c>
      <c r="B234" s="63"/>
      <c r="F234" s="40"/>
      <c r="G234" s="40"/>
    </row>
    <row r="235" spans="1:7" ht="15" hidden="1" outlineLevel="1">
      <c r="A235" s="5" t="s">
        <v>2498</v>
      </c>
      <c r="B235" s="63"/>
      <c r="F235" s="40"/>
      <c r="G235" s="40"/>
    </row>
    <row r="236" spans="1:7" ht="15" hidden="1" outlineLevel="1">
      <c r="A236" s="5" t="s">
        <v>2499</v>
      </c>
      <c r="B236" s="63"/>
      <c r="F236" s="40"/>
      <c r="G236" s="40"/>
    </row>
    <row r="237" spans="1:11" ht="15" customHeight="1" collapsed="1">
      <c r="A237" s="39"/>
      <c r="B237" s="56" t="s">
        <v>2645</v>
      </c>
      <c r="C237" s="39" t="s">
        <v>2887</v>
      </c>
      <c r="D237" s="39" t="s">
        <v>2793</v>
      </c>
      <c r="E237" s="38"/>
      <c r="F237" s="39" t="s">
        <v>2879</v>
      </c>
      <c r="G237" s="39" t="s">
        <v>2885</v>
      </c>
      <c r="K237" s="116"/>
    </row>
    <row r="238" spans="1:7" ht="15">
      <c r="A238" s="5" t="s">
        <v>2500</v>
      </c>
      <c r="B238" s="5" t="s">
        <v>2872</v>
      </c>
      <c r="C238" s="81">
        <f>'D2.Residential'!D83</f>
        <v>0.6768</v>
      </c>
      <c r="G238" s="5"/>
    </row>
    <row r="239" spans="3:7" ht="15">
      <c r="C239" s="111"/>
      <c r="D239" s="111"/>
      <c r="G239" s="5"/>
    </row>
    <row r="240" spans="2:11" ht="15">
      <c r="B240" s="7" t="s">
        <v>2983</v>
      </c>
      <c r="G240" s="5"/>
      <c r="K240" s="116"/>
    </row>
    <row r="241" spans="1:11" ht="15">
      <c r="A241" s="5" t="s">
        <v>2501</v>
      </c>
      <c r="B241" s="5" t="s">
        <v>2904</v>
      </c>
      <c r="C241" s="120">
        <v>4620.82989114</v>
      </c>
      <c r="D241" s="120">
        <v>178172</v>
      </c>
      <c r="F241" s="40">
        <f>IF($C$249=0,"",IF(C241="[Mark as ND1 if not relevant]","",C241/$C$249))</f>
        <v>0.1536627995684823</v>
      </c>
      <c r="G241" s="40">
        <f>D241/$D$249</f>
        <v>0.34003847504465856</v>
      </c>
      <c r="K241" s="116"/>
    </row>
    <row r="242" spans="1:11" ht="15">
      <c r="A242" s="5" t="s">
        <v>2502</v>
      </c>
      <c r="B242" s="5" t="s">
        <v>2906</v>
      </c>
      <c r="C242" s="120">
        <v>2220.88655355</v>
      </c>
      <c r="D242" s="120">
        <v>39872</v>
      </c>
      <c r="F242" s="40">
        <f>IF($C$249=0,"",IF(C242="[Mark as ND1 if not relevant]","",C242/$C$249))</f>
        <v>0.07385418926518789</v>
      </c>
      <c r="G242" s="40">
        <f aca="true" t="shared" si="7" ref="G242:G248">D242/$D$249</f>
        <v>0.07609508832465608</v>
      </c>
      <c r="K242" s="116"/>
    </row>
    <row r="243" spans="1:11" ht="15">
      <c r="A243" s="5" t="s">
        <v>2503</v>
      </c>
      <c r="B243" s="5" t="s">
        <v>2907</v>
      </c>
      <c r="C243" s="120">
        <v>2773.38852679</v>
      </c>
      <c r="D243" s="120">
        <v>44774</v>
      </c>
      <c r="F243" s="40">
        <f aca="true" t="shared" si="8" ref="F243:F248">IF($C$249=0,"",IF(C243="[Mark as ND1 if not relevant]","",C243/$C$249))</f>
        <v>0.09222729582294167</v>
      </c>
      <c r="G243" s="40">
        <f t="shared" si="7"/>
        <v>0.085450478647877</v>
      </c>
      <c r="K243" s="116"/>
    </row>
    <row r="244" spans="1:11" ht="15">
      <c r="A244" s="5" t="s">
        <v>2504</v>
      </c>
      <c r="B244" s="5" t="s">
        <v>2908</v>
      </c>
      <c r="C244" s="120">
        <v>3669.5189516</v>
      </c>
      <c r="D244" s="120">
        <v>54105</v>
      </c>
      <c r="F244" s="40">
        <f t="shared" si="8"/>
        <v>0.12202755099330148</v>
      </c>
      <c r="G244" s="40">
        <f t="shared" si="7"/>
        <v>0.10325854619295541</v>
      </c>
      <c r="K244" s="116"/>
    </row>
    <row r="245" spans="1:11" ht="15">
      <c r="A245" s="5" t="s">
        <v>2505</v>
      </c>
      <c r="B245" s="5" t="s">
        <v>2909</v>
      </c>
      <c r="C245" s="120">
        <v>4928.11538877</v>
      </c>
      <c r="D245" s="120">
        <v>67255</v>
      </c>
      <c r="F245" s="40">
        <f t="shared" si="8"/>
        <v>0.16388138604429192</v>
      </c>
      <c r="G245" s="40">
        <f t="shared" si="7"/>
        <v>0.12835511550147335</v>
      </c>
      <c r="K245" s="116"/>
    </row>
    <row r="246" spans="1:11" ht="15">
      <c r="A246" s="5" t="s">
        <v>2506</v>
      </c>
      <c r="B246" s="5" t="s">
        <v>2910</v>
      </c>
      <c r="C246" s="120">
        <v>6805.87943993</v>
      </c>
      <c r="D246" s="120">
        <v>80756</v>
      </c>
      <c r="F246" s="40">
        <f t="shared" si="8"/>
        <v>0.22632525171949305</v>
      </c>
      <c r="G246" s="40">
        <f t="shared" si="7"/>
        <v>0.15412156281967113</v>
      </c>
      <c r="K246" s="116"/>
    </row>
    <row r="247" spans="1:11" ht="15">
      <c r="A247" s="5" t="s">
        <v>2507</v>
      </c>
      <c r="B247" s="5" t="s">
        <v>2911</v>
      </c>
      <c r="C247" s="120">
        <v>4749.36396472</v>
      </c>
      <c r="D247" s="120">
        <v>51321</v>
      </c>
      <c r="F247" s="40">
        <f t="shared" si="8"/>
        <v>0.15793711956111275</v>
      </c>
      <c r="G247" s="40">
        <f t="shared" si="7"/>
        <v>0.09794532574011024</v>
      </c>
      <c r="K247" s="116"/>
    </row>
    <row r="248" spans="1:7" ht="15">
      <c r="A248" s="5" t="s">
        <v>2508</v>
      </c>
      <c r="B248" s="5" t="s">
        <v>2905</v>
      </c>
      <c r="C248" s="120">
        <v>303.25055607</v>
      </c>
      <c r="D248" s="120">
        <v>7721</v>
      </c>
      <c r="F248" s="40">
        <f t="shared" si="8"/>
        <v>0.010084407025188931</v>
      </c>
      <c r="G248" s="40">
        <f t="shared" si="7"/>
        <v>0.014735407728598257</v>
      </c>
    </row>
    <row r="249" spans="1:7" ht="15">
      <c r="A249" s="5" t="s">
        <v>2509</v>
      </c>
      <c r="B249" s="8" t="s">
        <v>2735</v>
      </c>
      <c r="C249" s="120">
        <f>SUM(C241:C248)</f>
        <v>30071.23327257</v>
      </c>
      <c r="D249" s="120">
        <f>SUM(D241:D248)</f>
        <v>523976</v>
      </c>
      <c r="F249" s="98">
        <f>SUM(F241:F248)</f>
        <v>1</v>
      </c>
      <c r="G249" s="98">
        <f>G227</f>
        <v>1</v>
      </c>
    </row>
    <row r="250" spans="1:7" ht="15" outlineLevel="1">
      <c r="A250" s="5" t="s">
        <v>2510</v>
      </c>
      <c r="B250" s="63" t="s">
        <v>2912</v>
      </c>
      <c r="F250" s="40">
        <f aca="true" t="shared" si="9" ref="F250:F255">IF($C$249=0,"",IF(C250="[for completion]","",C250/$C$249))</f>
        <v>0</v>
      </c>
      <c r="G250" s="40">
        <f aca="true" t="shared" si="10" ref="G250:G255">IF($D$249=0,"",IF(D250="[for completion]","",D250/$D$249))</f>
        <v>0</v>
      </c>
    </row>
    <row r="251" spans="1:7" ht="15" outlineLevel="1">
      <c r="A251" s="5" t="s">
        <v>2511</v>
      </c>
      <c r="B251" s="63" t="s">
        <v>2913</v>
      </c>
      <c r="F251" s="40">
        <f t="shared" si="9"/>
        <v>0</v>
      </c>
      <c r="G251" s="40">
        <f t="shared" si="10"/>
        <v>0</v>
      </c>
    </row>
    <row r="252" spans="1:7" ht="15" outlineLevel="1">
      <c r="A252" s="5" t="s">
        <v>2512</v>
      </c>
      <c r="B252" s="63" t="s">
        <v>2914</v>
      </c>
      <c r="F252" s="40">
        <f t="shared" si="9"/>
        <v>0</v>
      </c>
      <c r="G252" s="40">
        <f t="shared" si="10"/>
        <v>0</v>
      </c>
    </row>
    <row r="253" spans="1:7" ht="15" outlineLevel="1">
      <c r="A253" s="5" t="s">
        <v>2513</v>
      </c>
      <c r="B253" s="63" t="s">
        <v>2915</v>
      </c>
      <c r="F253" s="40">
        <f t="shared" si="9"/>
        <v>0</v>
      </c>
      <c r="G253" s="40">
        <f t="shared" si="10"/>
        <v>0</v>
      </c>
    </row>
    <row r="254" spans="1:7" ht="15" outlineLevel="1">
      <c r="A254" s="5" t="s">
        <v>2514</v>
      </c>
      <c r="B254" s="63" t="s">
        <v>2916</v>
      </c>
      <c r="F254" s="40">
        <f t="shared" si="9"/>
        <v>0</v>
      </c>
      <c r="G254" s="40">
        <f t="shared" si="10"/>
        <v>0</v>
      </c>
    </row>
    <row r="255" spans="1:7" ht="15" outlineLevel="1">
      <c r="A255" s="5" t="s">
        <v>2515</v>
      </c>
      <c r="B255" s="63" t="s">
        <v>2917</v>
      </c>
      <c r="F255" s="40">
        <f t="shared" si="9"/>
        <v>0</v>
      </c>
      <c r="G255" s="40">
        <f t="shared" si="10"/>
        <v>0</v>
      </c>
    </row>
    <row r="256" spans="1:7" ht="15" outlineLevel="1">
      <c r="A256" s="5" t="s">
        <v>2516</v>
      </c>
      <c r="B256" s="63"/>
      <c r="F256" s="115"/>
      <c r="G256" s="40"/>
    </row>
    <row r="257" spans="1:7" ht="15" outlineLevel="1">
      <c r="A257" s="5" t="s">
        <v>2517</v>
      </c>
      <c r="B257" s="63"/>
      <c r="F257" s="40"/>
      <c r="G257" s="40"/>
    </row>
    <row r="258" spans="1:7" ht="15" outlineLevel="1">
      <c r="A258" s="5" t="s">
        <v>2518</v>
      </c>
      <c r="B258" s="63"/>
      <c r="F258" s="40"/>
      <c r="G258" s="40"/>
    </row>
    <row r="259" spans="1:7" ht="15" customHeight="1">
      <c r="A259" s="39"/>
      <c r="B259" s="56" t="s">
        <v>2646</v>
      </c>
      <c r="C259" s="39" t="s">
        <v>2879</v>
      </c>
      <c r="D259" s="39"/>
      <c r="E259" s="38"/>
      <c r="F259" s="39"/>
      <c r="G259" s="39"/>
    </row>
    <row r="260" spans="1:7" ht="15">
      <c r="A260" s="5" t="s">
        <v>2519</v>
      </c>
      <c r="B260" s="5" t="s">
        <v>2746</v>
      </c>
      <c r="C260" s="97">
        <f>'D2.Residential'!C127</f>
        <v>0.8168</v>
      </c>
      <c r="E260" s="14"/>
      <c r="F260" s="14"/>
      <c r="G260" s="14"/>
    </row>
    <row r="261" spans="1:6" ht="15">
      <c r="A261" s="5" t="s">
        <v>2520</v>
      </c>
      <c r="B261" s="5" t="s">
        <v>2875</v>
      </c>
      <c r="C261" s="97">
        <f>'D2.Residential'!C128</f>
        <v>0.0229</v>
      </c>
      <c r="E261" s="14"/>
      <c r="F261" s="14"/>
    </row>
    <row r="262" spans="1:6" ht="15">
      <c r="A262" s="5" t="s">
        <v>2521</v>
      </c>
      <c r="B262" s="5" t="s">
        <v>560</v>
      </c>
      <c r="C262" s="97">
        <f>'D2.Residential'!C129</f>
        <v>0.1603</v>
      </c>
      <c r="E262" s="14"/>
      <c r="F262" s="14"/>
    </row>
    <row r="263" spans="1:6" ht="15">
      <c r="A263" s="5" t="s">
        <v>2522</v>
      </c>
      <c r="B263" s="5" t="s">
        <v>561</v>
      </c>
      <c r="C263" s="97">
        <v>0</v>
      </c>
      <c r="E263" s="14"/>
      <c r="F263" s="14"/>
    </row>
    <row r="264" spans="1:6" ht="15">
      <c r="A264" s="5" t="s">
        <v>559</v>
      </c>
      <c r="B264" s="5" t="s">
        <v>2736</v>
      </c>
      <c r="C264" s="97">
        <v>0</v>
      </c>
      <c r="E264" s="14"/>
      <c r="F264" s="14"/>
    </row>
    <row r="265" spans="1:6" ht="15" outlineLevel="1">
      <c r="A265" s="5" t="s">
        <v>2523</v>
      </c>
      <c r="B265" s="63" t="s">
        <v>2892</v>
      </c>
      <c r="E265" s="14"/>
      <c r="F265" s="14"/>
    </row>
    <row r="266" spans="1:6" ht="15" outlineLevel="1">
      <c r="A266" s="5" t="s">
        <v>2524</v>
      </c>
      <c r="B266" s="63" t="s">
        <v>2893</v>
      </c>
      <c r="C266" s="1"/>
      <c r="E266" s="14"/>
      <c r="F266" s="14"/>
    </row>
    <row r="267" spans="1:6" ht="15" outlineLevel="1">
      <c r="A267" s="5" t="s">
        <v>2525</v>
      </c>
      <c r="B267" s="63" t="s">
        <v>2942</v>
      </c>
      <c r="E267" s="14"/>
      <c r="F267" s="14"/>
    </row>
    <row r="268" spans="1:6" ht="15" outlineLevel="1">
      <c r="A268" s="5" t="s">
        <v>2526</v>
      </c>
      <c r="B268" s="63" t="s">
        <v>2943</v>
      </c>
      <c r="E268" s="14"/>
      <c r="F268" s="14"/>
    </row>
    <row r="269" spans="1:6" ht="15" outlineLevel="1">
      <c r="A269" s="5" t="s">
        <v>2527</v>
      </c>
      <c r="B269" s="63" t="s">
        <v>2944</v>
      </c>
      <c r="E269" s="14"/>
      <c r="F269" s="14"/>
    </row>
    <row r="270" spans="1:6" ht="15" outlineLevel="1">
      <c r="A270" s="5" t="s">
        <v>2528</v>
      </c>
      <c r="B270" s="63" t="s">
        <v>2890</v>
      </c>
      <c r="E270" s="14"/>
      <c r="F270" s="14"/>
    </row>
    <row r="271" spans="1:6" ht="15" outlineLevel="1">
      <c r="A271" s="5" t="s">
        <v>2529</v>
      </c>
      <c r="B271" s="63" t="s">
        <v>2890</v>
      </c>
      <c r="E271" s="14"/>
      <c r="F271" s="14"/>
    </row>
    <row r="272" spans="1:6" ht="15" outlineLevel="1">
      <c r="A272" s="5" t="s">
        <v>2530</v>
      </c>
      <c r="B272" s="63" t="s">
        <v>2890</v>
      </c>
      <c r="E272" s="14"/>
      <c r="F272" s="14"/>
    </row>
    <row r="273" spans="1:6" ht="15" outlineLevel="1">
      <c r="A273" s="5" t="s">
        <v>2531</v>
      </c>
      <c r="B273" s="63" t="s">
        <v>2890</v>
      </c>
      <c r="E273" s="14"/>
      <c r="F273" s="14"/>
    </row>
    <row r="274" spans="1:6" ht="15" outlineLevel="1">
      <c r="A274" s="5" t="s">
        <v>2532</v>
      </c>
      <c r="B274" s="63" t="s">
        <v>2890</v>
      </c>
      <c r="E274" s="14"/>
      <c r="F274" s="14"/>
    </row>
    <row r="275" spans="1:6" ht="15" outlineLevel="1">
      <c r="A275" s="5" t="s">
        <v>2533</v>
      </c>
      <c r="B275" s="63" t="s">
        <v>2890</v>
      </c>
      <c r="E275" s="14"/>
      <c r="F275" s="14"/>
    </row>
    <row r="276" spans="1:7" ht="15" customHeight="1">
      <c r="A276" s="39"/>
      <c r="B276" s="56" t="s">
        <v>2647</v>
      </c>
      <c r="C276" s="39" t="s">
        <v>2879</v>
      </c>
      <c r="D276" s="39"/>
      <c r="E276" s="38"/>
      <c r="F276" s="39"/>
      <c r="G276" s="41"/>
    </row>
    <row r="277" spans="1:6" ht="15">
      <c r="A277" s="5" t="s">
        <v>2534</v>
      </c>
      <c r="B277" s="5" t="s">
        <v>562</v>
      </c>
      <c r="C277" s="100">
        <f>'D2.Residential'!E106</f>
        <v>0.46030000000000004</v>
      </c>
      <c r="E277" s="3"/>
      <c r="F277" s="3"/>
    </row>
    <row r="278" spans="1:6" ht="15">
      <c r="A278" s="5" t="s">
        <v>2535</v>
      </c>
      <c r="B278" s="5" t="s">
        <v>2772</v>
      </c>
      <c r="C278" s="100">
        <f>SUM('D2.Residential'!E107:E109)</f>
        <v>0.5397</v>
      </c>
      <c r="E278" s="3"/>
      <c r="F278" s="3"/>
    </row>
    <row r="279" spans="1:6" ht="15">
      <c r="A279" s="5" t="s">
        <v>2536</v>
      </c>
      <c r="B279" s="5" t="s">
        <v>2736</v>
      </c>
      <c r="C279" s="100">
        <f>'D2.Residential'!E110</f>
        <v>0</v>
      </c>
      <c r="E279" s="3"/>
      <c r="F279" s="3"/>
    </row>
    <row r="280" spans="1:6" ht="15" hidden="1" outlineLevel="1">
      <c r="A280" s="5" t="s">
        <v>2537</v>
      </c>
      <c r="E280" s="3"/>
      <c r="F280" s="3"/>
    </row>
    <row r="281" spans="1:6" ht="15" hidden="1" outlineLevel="1">
      <c r="A281" s="5" t="s">
        <v>2538</v>
      </c>
      <c r="E281" s="3"/>
      <c r="F281" s="3"/>
    </row>
    <row r="282" spans="1:6" ht="15" hidden="1" outlineLevel="1">
      <c r="A282" s="5" t="s">
        <v>2539</v>
      </c>
      <c r="E282" s="3"/>
      <c r="F282" s="3"/>
    </row>
    <row r="283" spans="1:6" ht="15" hidden="1" outlineLevel="1">
      <c r="A283" s="5" t="s">
        <v>2540</v>
      </c>
      <c r="E283" s="3"/>
      <c r="F283" s="3"/>
    </row>
    <row r="284" spans="1:6" ht="15" hidden="1" outlineLevel="1">
      <c r="A284" s="5" t="s">
        <v>2541</v>
      </c>
      <c r="E284" s="3"/>
      <c r="F284" s="3"/>
    </row>
    <row r="285" spans="1:6" ht="15" hidden="1" outlineLevel="1">
      <c r="A285" s="5" t="s">
        <v>2542</v>
      </c>
      <c r="E285" s="3"/>
      <c r="F285" s="3"/>
    </row>
    <row r="286" spans="1:7" ht="18.75" collapsed="1">
      <c r="A286" s="43"/>
      <c r="B286" s="46" t="s">
        <v>2965</v>
      </c>
      <c r="C286" s="43"/>
      <c r="D286" s="43"/>
      <c r="E286" s="43"/>
      <c r="F286" s="44"/>
      <c r="G286" s="44"/>
    </row>
    <row r="287" spans="1:7" ht="15" customHeight="1">
      <c r="A287" s="39"/>
      <c r="B287" s="56" t="s">
        <v>2648</v>
      </c>
      <c r="C287" s="39" t="s">
        <v>2887</v>
      </c>
      <c r="D287" s="39" t="s">
        <v>2793</v>
      </c>
      <c r="E287" s="39"/>
      <c r="F287" s="39" t="s">
        <v>2880</v>
      </c>
      <c r="G287" s="39" t="s">
        <v>2885</v>
      </c>
    </row>
    <row r="288" spans="1:7" ht="15">
      <c r="A288" s="5" t="s">
        <v>2543</v>
      </c>
      <c r="B288" s="5" t="s">
        <v>2825</v>
      </c>
      <c r="C288" s="5" t="s">
        <v>2922</v>
      </c>
      <c r="E288" s="13"/>
      <c r="F288" s="48"/>
      <c r="G288" s="48"/>
    </row>
    <row r="289" spans="1:7" ht="15">
      <c r="A289" s="13"/>
      <c r="D289" s="13"/>
      <c r="E289" s="13"/>
      <c r="F289" s="48"/>
      <c r="G289" s="48"/>
    </row>
    <row r="290" spans="2:7" ht="15">
      <c r="B290" s="5" t="s">
        <v>2888</v>
      </c>
      <c r="C290" s="5" t="s">
        <v>2922</v>
      </c>
      <c r="E290" s="13"/>
      <c r="F290" s="1"/>
      <c r="G290" s="48"/>
    </row>
    <row r="291" spans="1:7" ht="15">
      <c r="A291" s="5" t="s">
        <v>2544</v>
      </c>
      <c r="B291" s="7"/>
      <c r="E291" s="13"/>
      <c r="F291" s="40">
        <f aca="true" t="shared" si="11" ref="F291:F314">IF($C$315=0,"",IF(C291="[for completion]","",C291/$C$315))</f>
      </c>
      <c r="G291" s="40">
        <f aca="true" t="shared" si="12" ref="G291:G314">IF($D$315=0,"",IF(D291="[for completion]","",D291/$D$315))</f>
      </c>
    </row>
    <row r="292" spans="1:7" ht="15">
      <c r="A292" s="5" t="s">
        <v>2545</v>
      </c>
      <c r="B292" s="7"/>
      <c r="E292" s="13"/>
      <c r="F292" s="40">
        <f t="shared" si="11"/>
      </c>
      <c r="G292" s="40">
        <f t="shared" si="12"/>
      </c>
    </row>
    <row r="293" spans="1:7" ht="15">
      <c r="A293" s="5" t="s">
        <v>2546</v>
      </c>
      <c r="B293" s="7"/>
      <c r="E293" s="13"/>
      <c r="F293" s="40">
        <f t="shared" si="11"/>
      </c>
      <c r="G293" s="40">
        <f t="shared" si="12"/>
      </c>
    </row>
    <row r="294" spans="1:7" ht="15">
      <c r="A294" s="5" t="s">
        <v>2547</v>
      </c>
      <c r="B294" s="7"/>
      <c r="E294" s="13"/>
      <c r="F294" s="40">
        <f t="shared" si="11"/>
      </c>
      <c r="G294" s="40">
        <f t="shared" si="12"/>
      </c>
    </row>
    <row r="295" spans="1:7" ht="15">
      <c r="A295" s="5" t="s">
        <v>2548</v>
      </c>
      <c r="B295" s="7"/>
      <c r="E295" s="13"/>
      <c r="F295" s="40">
        <f t="shared" si="11"/>
      </c>
      <c r="G295" s="40">
        <f t="shared" si="12"/>
      </c>
    </row>
    <row r="296" spans="1:7" ht="15">
      <c r="A296" s="5" t="s">
        <v>2549</v>
      </c>
      <c r="B296" s="7"/>
      <c r="E296" s="13"/>
      <c r="F296" s="40">
        <f t="shared" si="11"/>
      </c>
      <c r="G296" s="40">
        <f t="shared" si="12"/>
      </c>
    </row>
    <row r="297" spans="1:7" ht="15">
      <c r="A297" s="5" t="s">
        <v>2550</v>
      </c>
      <c r="B297" s="7"/>
      <c r="E297" s="13"/>
      <c r="F297" s="40">
        <f t="shared" si="11"/>
      </c>
      <c r="G297" s="40">
        <f t="shared" si="12"/>
      </c>
    </row>
    <row r="298" spans="1:7" ht="15">
      <c r="A298" s="5" t="s">
        <v>2551</v>
      </c>
      <c r="B298" s="7"/>
      <c r="E298" s="13"/>
      <c r="F298" s="40">
        <f t="shared" si="11"/>
      </c>
      <c r="G298" s="40">
        <f t="shared" si="12"/>
      </c>
    </row>
    <row r="299" spans="1:7" ht="15">
      <c r="A299" s="5" t="s">
        <v>2552</v>
      </c>
      <c r="B299" s="7"/>
      <c r="E299" s="13"/>
      <c r="F299" s="40">
        <f t="shared" si="11"/>
      </c>
      <c r="G299" s="40">
        <f t="shared" si="12"/>
      </c>
    </row>
    <row r="300" spans="1:7" ht="15">
      <c r="A300" s="5" t="s">
        <v>2553</v>
      </c>
      <c r="B300" s="7"/>
      <c r="E300" s="7"/>
      <c r="F300" s="40">
        <f t="shared" si="11"/>
      </c>
      <c r="G300" s="40">
        <f t="shared" si="12"/>
      </c>
    </row>
    <row r="301" spans="1:7" ht="15">
      <c r="A301" s="5" t="s">
        <v>2554</v>
      </c>
      <c r="B301" s="7"/>
      <c r="E301" s="7"/>
      <c r="F301" s="40">
        <f t="shared" si="11"/>
      </c>
      <c r="G301" s="40">
        <f t="shared" si="12"/>
      </c>
    </row>
    <row r="302" spans="1:7" ht="15">
      <c r="A302" s="5" t="s">
        <v>2555</v>
      </c>
      <c r="B302" s="7"/>
      <c r="E302" s="7"/>
      <c r="F302" s="40">
        <f t="shared" si="11"/>
      </c>
      <c r="G302" s="40">
        <f t="shared" si="12"/>
      </c>
    </row>
    <row r="303" spans="1:7" ht="15">
      <c r="A303" s="5" t="s">
        <v>2556</v>
      </c>
      <c r="B303" s="7"/>
      <c r="E303" s="7"/>
      <c r="F303" s="40">
        <f t="shared" si="11"/>
      </c>
      <c r="G303" s="40">
        <f t="shared" si="12"/>
      </c>
    </row>
    <row r="304" spans="1:7" ht="15">
      <c r="A304" s="5" t="s">
        <v>2557</v>
      </c>
      <c r="B304" s="7"/>
      <c r="E304" s="7"/>
      <c r="F304" s="40">
        <f t="shared" si="11"/>
      </c>
      <c r="G304" s="40">
        <f t="shared" si="12"/>
      </c>
    </row>
    <row r="305" spans="1:7" ht="15">
      <c r="A305" s="5" t="s">
        <v>2558</v>
      </c>
      <c r="B305" s="7"/>
      <c r="E305" s="7"/>
      <c r="F305" s="40">
        <f t="shared" si="11"/>
      </c>
      <c r="G305" s="40">
        <f t="shared" si="12"/>
      </c>
    </row>
    <row r="306" spans="1:7" ht="15">
      <c r="A306" s="5" t="s">
        <v>2559</v>
      </c>
      <c r="B306" s="7"/>
      <c r="F306" s="40">
        <f t="shared" si="11"/>
      </c>
      <c r="G306" s="40">
        <f t="shared" si="12"/>
      </c>
    </row>
    <row r="307" spans="1:7" ht="15">
      <c r="A307" s="5" t="s">
        <v>2560</v>
      </c>
      <c r="B307" s="7"/>
      <c r="E307" s="14"/>
      <c r="F307" s="40">
        <f t="shared" si="11"/>
      </c>
      <c r="G307" s="40">
        <f t="shared" si="12"/>
      </c>
    </row>
    <row r="308" spans="1:7" ht="15">
      <c r="A308" s="5" t="s">
        <v>2561</v>
      </c>
      <c r="B308" s="7"/>
      <c r="E308" s="14"/>
      <c r="F308" s="40">
        <f t="shared" si="11"/>
      </c>
      <c r="G308" s="40">
        <f t="shared" si="12"/>
      </c>
    </row>
    <row r="309" spans="1:7" ht="15">
      <c r="A309" s="5" t="s">
        <v>2562</v>
      </c>
      <c r="B309" s="7"/>
      <c r="E309" s="14"/>
      <c r="F309" s="40">
        <f t="shared" si="11"/>
      </c>
      <c r="G309" s="40">
        <f t="shared" si="12"/>
      </c>
    </row>
    <row r="310" spans="1:7" ht="15">
      <c r="A310" s="5" t="s">
        <v>2563</v>
      </c>
      <c r="B310" s="7"/>
      <c r="E310" s="14"/>
      <c r="F310" s="40">
        <f t="shared" si="11"/>
      </c>
      <c r="G310" s="40">
        <f t="shared" si="12"/>
      </c>
    </row>
    <row r="311" spans="1:7" ht="15">
      <c r="A311" s="5" t="s">
        <v>2564</v>
      </c>
      <c r="B311" s="7"/>
      <c r="E311" s="14"/>
      <c r="F311" s="40">
        <f t="shared" si="11"/>
      </c>
      <c r="G311" s="40">
        <f t="shared" si="12"/>
      </c>
    </row>
    <row r="312" spans="1:7" ht="15">
      <c r="A312" s="5" t="s">
        <v>2565</v>
      </c>
      <c r="B312" s="7"/>
      <c r="E312" s="14"/>
      <c r="F312" s="40">
        <f t="shared" si="11"/>
      </c>
      <c r="G312" s="40">
        <f t="shared" si="12"/>
      </c>
    </row>
    <row r="313" spans="1:7" ht="15">
      <c r="A313" s="5" t="s">
        <v>2566</v>
      </c>
      <c r="B313" s="7"/>
      <c r="E313" s="14"/>
      <c r="F313" s="40">
        <f t="shared" si="11"/>
      </c>
      <c r="G313" s="40">
        <f t="shared" si="12"/>
      </c>
    </row>
    <row r="314" spans="1:7" ht="15">
      <c r="A314" s="5" t="s">
        <v>2567</v>
      </c>
      <c r="B314" s="7"/>
      <c r="E314" s="14"/>
      <c r="F314" s="40">
        <f t="shared" si="11"/>
      </c>
      <c r="G314" s="40">
        <f t="shared" si="12"/>
      </c>
    </row>
    <row r="315" spans="1:7" ht="15">
      <c r="A315" s="5" t="s">
        <v>2568</v>
      </c>
      <c r="B315" s="8" t="s">
        <v>2735</v>
      </c>
      <c r="C315" s="7">
        <f>SUM(C291:C314)</f>
        <v>0</v>
      </c>
      <c r="D315" s="7">
        <f>SUM(D291:D314)</f>
        <v>0</v>
      </c>
      <c r="E315" s="14"/>
      <c r="F315" s="98">
        <f>SUM(F291:F314)</f>
        <v>0</v>
      </c>
      <c r="G315" s="98">
        <f>SUM(G291:G314)</f>
        <v>0</v>
      </c>
    </row>
    <row r="316" spans="1:7" ht="15" customHeight="1">
      <c r="A316" s="39"/>
      <c r="B316" s="56" t="s">
        <v>2649</v>
      </c>
      <c r="C316" s="39" t="s">
        <v>2887</v>
      </c>
      <c r="D316" s="39" t="s">
        <v>2793</v>
      </c>
      <c r="E316" s="39"/>
      <c r="F316" s="39" t="s">
        <v>2880</v>
      </c>
      <c r="G316" s="39" t="s">
        <v>2885</v>
      </c>
    </row>
    <row r="317" spans="1:7" ht="15">
      <c r="A317" s="5" t="s">
        <v>2569</v>
      </c>
      <c r="B317" s="5" t="s">
        <v>2872</v>
      </c>
      <c r="C317" s="5" t="s">
        <v>2922</v>
      </c>
      <c r="G317" s="5"/>
    </row>
    <row r="318" ht="15">
      <c r="G318" s="5"/>
    </row>
    <row r="319" spans="2:7" ht="15">
      <c r="B319" s="7" t="s">
        <v>2983</v>
      </c>
      <c r="G319" s="5"/>
    </row>
    <row r="320" spans="1:7" ht="15">
      <c r="A320" s="5" t="s">
        <v>2570</v>
      </c>
      <c r="B320" s="5" t="s">
        <v>2904</v>
      </c>
      <c r="C320" s="5" t="s">
        <v>2922</v>
      </c>
      <c r="D320" s="5" t="s">
        <v>2922</v>
      </c>
      <c r="F320" s="40">
        <f>IF($C$328=0,"",IF(C320="[for completion]","",C320/$C$328))</f>
      </c>
      <c r="G320" s="40">
        <f>IF($D$328=0,"",IF(D320="[for completion]","",D320/$D$328))</f>
      </c>
    </row>
    <row r="321" spans="1:7" ht="15">
      <c r="A321" s="5" t="s">
        <v>2571</v>
      </c>
      <c r="B321" s="5" t="s">
        <v>2906</v>
      </c>
      <c r="C321" s="5" t="s">
        <v>2922</v>
      </c>
      <c r="D321" s="5" t="s">
        <v>2922</v>
      </c>
      <c r="F321" s="40">
        <f aca="true" t="shared" si="13" ref="F321:F334">IF($C$328=0,"",IF(C321="[for completion]","",C321/$C$328))</f>
      </c>
      <c r="G321" s="40">
        <f aca="true" t="shared" si="14" ref="G321:G334">IF($D$328=0,"",IF(D321="[for completion]","",D321/$D$328))</f>
      </c>
    </row>
    <row r="322" spans="1:7" ht="15">
      <c r="A322" s="5" t="s">
        <v>2572</v>
      </c>
      <c r="B322" s="5" t="s">
        <v>2907</v>
      </c>
      <c r="C322" s="5" t="s">
        <v>2922</v>
      </c>
      <c r="D322" s="5" t="s">
        <v>2922</v>
      </c>
      <c r="F322" s="40">
        <f t="shared" si="13"/>
      </c>
      <c r="G322" s="40">
        <f t="shared" si="14"/>
      </c>
    </row>
    <row r="323" spans="1:7" ht="15">
      <c r="A323" s="5" t="s">
        <v>2573</v>
      </c>
      <c r="B323" s="5" t="s">
        <v>2908</v>
      </c>
      <c r="C323" s="5" t="s">
        <v>2922</v>
      </c>
      <c r="D323" s="5" t="s">
        <v>2922</v>
      </c>
      <c r="F323" s="40">
        <f t="shared" si="13"/>
      </c>
      <c r="G323" s="40">
        <f t="shared" si="14"/>
      </c>
    </row>
    <row r="324" spans="1:7" ht="15">
      <c r="A324" s="5" t="s">
        <v>2574</v>
      </c>
      <c r="B324" s="5" t="s">
        <v>2909</v>
      </c>
      <c r="C324" s="5" t="s">
        <v>2922</v>
      </c>
      <c r="D324" s="5" t="s">
        <v>2922</v>
      </c>
      <c r="F324" s="40">
        <f t="shared" si="13"/>
      </c>
      <c r="G324" s="40">
        <f t="shared" si="14"/>
      </c>
    </row>
    <row r="325" spans="1:7" ht="15">
      <c r="A325" s="5" t="s">
        <v>2575</v>
      </c>
      <c r="B325" s="5" t="s">
        <v>2910</v>
      </c>
      <c r="C325" s="5" t="s">
        <v>2922</v>
      </c>
      <c r="D325" s="5" t="s">
        <v>2922</v>
      </c>
      <c r="F325" s="40">
        <f t="shared" si="13"/>
      </c>
      <c r="G325" s="40">
        <f t="shared" si="14"/>
      </c>
    </row>
    <row r="326" spans="1:7" ht="15">
      <c r="A326" s="5" t="s">
        <v>2576</v>
      </c>
      <c r="B326" s="5" t="s">
        <v>2911</v>
      </c>
      <c r="C326" s="5" t="s">
        <v>2922</v>
      </c>
      <c r="D326" s="5" t="s">
        <v>2922</v>
      </c>
      <c r="F326" s="40">
        <f t="shared" si="13"/>
      </c>
      <c r="G326" s="40">
        <f t="shared" si="14"/>
      </c>
    </row>
    <row r="327" spans="1:7" ht="15">
      <c r="A327" s="5" t="s">
        <v>2577</v>
      </c>
      <c r="B327" s="5" t="s">
        <v>2905</v>
      </c>
      <c r="C327" s="5" t="s">
        <v>2922</v>
      </c>
      <c r="D327" s="5" t="s">
        <v>2922</v>
      </c>
      <c r="F327" s="40">
        <f t="shared" si="13"/>
      </c>
      <c r="G327" s="40">
        <f t="shared" si="14"/>
      </c>
    </row>
    <row r="328" spans="1:7" ht="15">
      <c r="A328" s="5" t="s">
        <v>2578</v>
      </c>
      <c r="B328" s="8" t="s">
        <v>2735</v>
      </c>
      <c r="C328" s="5">
        <f>SUM(C320:C327)</f>
        <v>0</v>
      </c>
      <c r="D328" s="5">
        <f>SUM(D320:D327)</f>
        <v>0</v>
      </c>
      <c r="F328" s="98">
        <f>SUM(F320:F327)</f>
        <v>0</v>
      </c>
      <c r="G328" s="98">
        <f>SUM(G320:G327)</f>
        <v>0</v>
      </c>
    </row>
    <row r="329" spans="1:7" ht="15" hidden="1" outlineLevel="1">
      <c r="A329" s="5" t="s">
        <v>2579</v>
      </c>
      <c r="B329" s="63" t="s">
        <v>2912</v>
      </c>
      <c r="F329" s="40">
        <f t="shared" si="13"/>
      </c>
      <c r="G329" s="40">
        <f t="shared" si="14"/>
      </c>
    </row>
    <row r="330" spans="1:7" ht="15" hidden="1" outlineLevel="1">
      <c r="A330" s="5" t="s">
        <v>2580</v>
      </c>
      <c r="B330" s="63" t="s">
        <v>2913</v>
      </c>
      <c r="F330" s="40">
        <f t="shared" si="13"/>
      </c>
      <c r="G330" s="40">
        <f t="shared" si="14"/>
      </c>
    </row>
    <row r="331" spans="1:7" ht="15" hidden="1" outlineLevel="1">
      <c r="A331" s="5" t="s">
        <v>2581</v>
      </c>
      <c r="B331" s="63" t="s">
        <v>2914</v>
      </c>
      <c r="F331" s="40">
        <f t="shared" si="13"/>
      </c>
      <c r="G331" s="40">
        <f t="shared" si="14"/>
      </c>
    </row>
    <row r="332" spans="1:7" ht="15" hidden="1" outlineLevel="1">
      <c r="A332" s="5" t="s">
        <v>2582</v>
      </c>
      <c r="B332" s="63" t="s">
        <v>2915</v>
      </c>
      <c r="F332" s="40">
        <f t="shared" si="13"/>
      </c>
      <c r="G332" s="40">
        <f t="shared" si="14"/>
      </c>
    </row>
    <row r="333" spans="1:7" ht="15" hidden="1" outlineLevel="1">
      <c r="A333" s="5" t="s">
        <v>2583</v>
      </c>
      <c r="B333" s="63" t="s">
        <v>2916</v>
      </c>
      <c r="F333" s="40">
        <f t="shared" si="13"/>
      </c>
      <c r="G333" s="40">
        <f t="shared" si="14"/>
      </c>
    </row>
    <row r="334" spans="1:7" ht="15" hidden="1" outlineLevel="1">
      <c r="A334" s="5" t="s">
        <v>2584</v>
      </c>
      <c r="B334" s="63" t="s">
        <v>2917</v>
      </c>
      <c r="F334" s="40">
        <f t="shared" si="13"/>
      </c>
      <c r="G334" s="40">
        <f t="shared" si="14"/>
      </c>
    </row>
    <row r="335" spans="1:7" ht="15" hidden="1" outlineLevel="1">
      <c r="A335" s="5" t="s">
        <v>2585</v>
      </c>
      <c r="B335" s="63"/>
      <c r="F335" s="40"/>
      <c r="G335" s="40"/>
    </row>
    <row r="336" spans="1:7" ht="15" hidden="1" outlineLevel="1">
      <c r="A336" s="5" t="s">
        <v>2586</v>
      </c>
      <c r="B336" s="63"/>
      <c r="F336" s="40"/>
      <c r="G336" s="40"/>
    </row>
    <row r="337" spans="1:7" ht="15" hidden="1" outlineLevel="1">
      <c r="A337" s="5" t="s">
        <v>2587</v>
      </c>
      <c r="B337" s="63"/>
      <c r="F337" s="14"/>
      <c r="G337" s="14"/>
    </row>
    <row r="338" spans="1:7" ht="15" customHeight="1" collapsed="1">
      <c r="A338" s="39"/>
      <c r="B338" s="56" t="s">
        <v>2650</v>
      </c>
      <c r="C338" s="39" t="s">
        <v>2887</v>
      </c>
      <c r="D338" s="39" t="s">
        <v>2793</v>
      </c>
      <c r="E338" s="39"/>
      <c r="F338" s="39" t="s">
        <v>2880</v>
      </c>
      <c r="G338" s="39" t="s">
        <v>2885</v>
      </c>
    </row>
    <row r="339" spans="1:7" ht="15">
      <c r="A339" s="5" t="s">
        <v>2588</v>
      </c>
      <c r="B339" s="5" t="s">
        <v>2872</v>
      </c>
      <c r="C339" s="5" t="s">
        <v>2922</v>
      </c>
      <c r="G339" s="5"/>
    </row>
    <row r="340" ht="15">
      <c r="G340" s="5"/>
    </row>
    <row r="341" spans="2:7" ht="15">
      <c r="B341" s="7" t="s">
        <v>2983</v>
      </c>
      <c r="G341" s="5"/>
    </row>
    <row r="342" spans="1:7" ht="15">
      <c r="A342" s="5" t="s">
        <v>2589</v>
      </c>
      <c r="B342" s="5" t="s">
        <v>2904</v>
      </c>
      <c r="C342" s="5" t="s">
        <v>2922</v>
      </c>
      <c r="D342" s="5" t="s">
        <v>2922</v>
      </c>
      <c r="F342" s="40">
        <f>IF($C$350=0,"",IF(C342="[Mark as ND1 if not relevant]","",C342/$C$350))</f>
      </c>
      <c r="G342" s="40">
        <f>IF($D$350=0,"",IF(D342="[Mark as ND1 if not relevant]","",D342/$D$350))</f>
      </c>
    </row>
    <row r="343" spans="1:7" ht="15">
      <c r="A343" s="5" t="s">
        <v>2590</v>
      </c>
      <c r="B343" s="5" t="s">
        <v>2906</v>
      </c>
      <c r="C343" s="5" t="s">
        <v>2922</v>
      </c>
      <c r="D343" s="5" t="s">
        <v>2922</v>
      </c>
      <c r="F343" s="40">
        <f aca="true" t="shared" si="15" ref="F343:F349">IF($C$350=0,"",IF(C343="[Mark as ND1 if not relevant]","",C343/$C$350))</f>
      </c>
      <c r="G343" s="40">
        <f aca="true" t="shared" si="16" ref="G343:G349">IF($D$350=0,"",IF(D343="[Mark as ND1 if not relevant]","",D343/$D$350))</f>
      </c>
    </row>
    <row r="344" spans="1:7" ht="15">
      <c r="A344" s="5" t="s">
        <v>2591</v>
      </c>
      <c r="B344" s="5" t="s">
        <v>2907</v>
      </c>
      <c r="C344" s="5" t="s">
        <v>2922</v>
      </c>
      <c r="D344" s="5" t="s">
        <v>2922</v>
      </c>
      <c r="F344" s="40">
        <f t="shared" si="15"/>
      </c>
      <c r="G344" s="40">
        <f t="shared" si="16"/>
      </c>
    </row>
    <row r="345" spans="1:7" ht="15">
      <c r="A345" s="5" t="s">
        <v>2592</v>
      </c>
      <c r="B345" s="5" t="s">
        <v>2908</v>
      </c>
      <c r="C345" s="5" t="s">
        <v>2922</v>
      </c>
      <c r="D345" s="5" t="s">
        <v>2922</v>
      </c>
      <c r="F345" s="40">
        <f t="shared" si="15"/>
      </c>
      <c r="G345" s="40">
        <f t="shared" si="16"/>
      </c>
    </row>
    <row r="346" spans="1:7" ht="15">
      <c r="A346" s="5" t="s">
        <v>2593</v>
      </c>
      <c r="B346" s="5" t="s">
        <v>2909</v>
      </c>
      <c r="C346" s="5" t="s">
        <v>2922</v>
      </c>
      <c r="D346" s="5" t="s">
        <v>2922</v>
      </c>
      <c r="F346" s="40">
        <f t="shared" si="15"/>
      </c>
      <c r="G346" s="40">
        <f t="shared" si="16"/>
      </c>
    </row>
    <row r="347" spans="1:7" ht="15">
      <c r="A347" s="5" t="s">
        <v>2594</v>
      </c>
      <c r="B347" s="5" t="s">
        <v>2910</v>
      </c>
      <c r="C347" s="5" t="s">
        <v>2922</v>
      </c>
      <c r="D347" s="5" t="s">
        <v>2922</v>
      </c>
      <c r="F347" s="40">
        <f t="shared" si="15"/>
      </c>
      <c r="G347" s="40">
        <f t="shared" si="16"/>
      </c>
    </row>
    <row r="348" spans="1:7" ht="15">
      <c r="A348" s="5" t="s">
        <v>2595</v>
      </c>
      <c r="B348" s="5" t="s">
        <v>2911</v>
      </c>
      <c r="C348" s="5" t="s">
        <v>2922</v>
      </c>
      <c r="D348" s="5" t="s">
        <v>2922</v>
      </c>
      <c r="F348" s="40">
        <f t="shared" si="15"/>
      </c>
      <c r="G348" s="40">
        <f t="shared" si="16"/>
      </c>
    </row>
    <row r="349" spans="1:7" ht="15">
      <c r="A349" s="5" t="s">
        <v>2596</v>
      </c>
      <c r="B349" s="5" t="s">
        <v>2905</v>
      </c>
      <c r="C349" s="5" t="s">
        <v>2922</v>
      </c>
      <c r="D349" s="5" t="s">
        <v>2922</v>
      </c>
      <c r="F349" s="40">
        <f t="shared" si="15"/>
      </c>
      <c r="G349" s="40">
        <f t="shared" si="16"/>
      </c>
    </row>
    <row r="350" spans="1:7" ht="15">
      <c r="A350" s="5" t="s">
        <v>2597</v>
      </c>
      <c r="B350" s="8" t="s">
        <v>2735</v>
      </c>
      <c r="C350" s="5">
        <f>SUM(C342:C349)</f>
        <v>0</v>
      </c>
      <c r="D350" s="5">
        <f>SUM(D342:D349)</f>
        <v>0</v>
      </c>
      <c r="F350" s="98">
        <f>SUM(F342:F349)</f>
        <v>0</v>
      </c>
      <c r="G350" s="98">
        <f>SUM(G342:G349)</f>
        <v>0</v>
      </c>
    </row>
    <row r="351" spans="1:7" ht="15" hidden="1" outlineLevel="1">
      <c r="A351" s="5" t="s">
        <v>2598</v>
      </c>
      <c r="B351" s="63" t="s">
        <v>2912</v>
      </c>
      <c r="F351" s="40">
        <f aca="true" t="shared" si="17" ref="F351:F356">IF($C$350=0,"",IF(C351="[for completion]","",C351/$C$350))</f>
      </c>
      <c r="G351" s="40">
        <f aca="true" t="shared" si="18" ref="G351:G356">IF($D$350=0,"",IF(D351="[for completion]","",D351/$D$350))</f>
      </c>
    </row>
    <row r="352" spans="1:7" ht="15" hidden="1" outlineLevel="1">
      <c r="A352" s="5" t="s">
        <v>2599</v>
      </c>
      <c r="B352" s="63" t="s">
        <v>2913</v>
      </c>
      <c r="F352" s="40">
        <f t="shared" si="17"/>
      </c>
      <c r="G352" s="40">
        <f t="shared" si="18"/>
      </c>
    </row>
    <row r="353" spans="1:7" ht="15" hidden="1" outlineLevel="1">
      <c r="A353" s="5" t="s">
        <v>2600</v>
      </c>
      <c r="B353" s="63" t="s">
        <v>2914</v>
      </c>
      <c r="F353" s="40">
        <f t="shared" si="17"/>
      </c>
      <c r="G353" s="40">
        <f t="shared" si="18"/>
      </c>
    </row>
    <row r="354" spans="1:7" ht="15" hidden="1" outlineLevel="1">
      <c r="A354" s="5" t="s">
        <v>2601</v>
      </c>
      <c r="B354" s="63" t="s">
        <v>2915</v>
      </c>
      <c r="F354" s="40">
        <f t="shared" si="17"/>
      </c>
      <c r="G354" s="40">
        <f t="shared" si="18"/>
      </c>
    </row>
    <row r="355" spans="1:7" ht="15" hidden="1" outlineLevel="1">
      <c r="A355" s="5" t="s">
        <v>2602</v>
      </c>
      <c r="B355" s="63" t="s">
        <v>2916</v>
      </c>
      <c r="F355" s="40">
        <f t="shared" si="17"/>
      </c>
      <c r="G355" s="40">
        <f t="shared" si="18"/>
      </c>
    </row>
    <row r="356" spans="1:7" ht="15" hidden="1" outlineLevel="1">
      <c r="A356" s="5" t="s">
        <v>2603</v>
      </c>
      <c r="B356" s="63" t="s">
        <v>2917</v>
      </c>
      <c r="F356" s="40">
        <f t="shared" si="17"/>
      </c>
      <c r="G356" s="40">
        <f t="shared" si="18"/>
      </c>
    </row>
    <row r="357" spans="1:7" ht="15" hidden="1" outlineLevel="1">
      <c r="A357" s="5" t="s">
        <v>2604</v>
      </c>
      <c r="B357" s="63"/>
      <c r="F357" s="40"/>
      <c r="G357" s="40"/>
    </row>
    <row r="358" spans="1:7" ht="15" hidden="1" outlineLevel="1">
      <c r="A358" s="5" t="s">
        <v>2605</v>
      </c>
      <c r="B358" s="63"/>
      <c r="C358" s="1"/>
      <c r="F358" s="40"/>
      <c r="G358" s="40"/>
    </row>
    <row r="359" spans="1:7" ht="15" hidden="1" outlineLevel="1">
      <c r="A359" s="5" t="s">
        <v>2606</v>
      </c>
      <c r="B359" s="63"/>
      <c r="F359" s="40"/>
      <c r="G359" s="14"/>
    </row>
    <row r="360" spans="1:7" ht="15" customHeight="1" collapsed="1">
      <c r="A360" s="39"/>
      <c r="B360" s="56" t="s">
        <v>2651</v>
      </c>
      <c r="C360" s="39" t="s">
        <v>2873</v>
      </c>
      <c r="D360" s="39"/>
      <c r="E360" s="39"/>
      <c r="F360" s="39"/>
      <c r="G360" s="41"/>
    </row>
    <row r="361" spans="1:7" ht="15">
      <c r="A361" s="5" t="s">
        <v>2607</v>
      </c>
      <c r="B361" s="7" t="s">
        <v>2765</v>
      </c>
      <c r="C361" s="5" t="s">
        <v>2922</v>
      </c>
      <c r="G361" s="5"/>
    </row>
    <row r="362" spans="1:7" ht="15">
      <c r="A362" s="5" t="s">
        <v>2608</v>
      </c>
      <c r="B362" s="7" t="s">
        <v>2766</v>
      </c>
      <c r="C362" s="5" t="s">
        <v>2922</v>
      </c>
      <c r="G362" s="5"/>
    </row>
    <row r="363" spans="1:7" ht="15">
      <c r="A363" s="5" t="s">
        <v>2609</v>
      </c>
      <c r="B363" s="7" t="s">
        <v>2874</v>
      </c>
      <c r="C363" s="5" t="s">
        <v>2922</v>
      </c>
      <c r="G363" s="5"/>
    </row>
    <row r="364" spans="1:7" ht="15">
      <c r="A364" s="5" t="s">
        <v>2610</v>
      </c>
      <c r="B364" s="7" t="s">
        <v>2767</v>
      </c>
      <c r="C364" s="5" t="s">
        <v>2922</v>
      </c>
      <c r="G364" s="5"/>
    </row>
    <row r="365" spans="1:7" ht="15">
      <c r="A365" s="5" t="s">
        <v>2611</v>
      </c>
      <c r="B365" s="7" t="s">
        <v>2811</v>
      </c>
      <c r="C365" s="5" t="s">
        <v>2922</v>
      </c>
      <c r="G365" s="5"/>
    </row>
    <row r="366" spans="1:7" ht="15">
      <c r="A366" s="5" t="s">
        <v>2612</v>
      </c>
      <c r="B366" s="7" t="s">
        <v>2864</v>
      </c>
      <c r="C366" s="5" t="s">
        <v>2922</v>
      </c>
      <c r="G366" s="5"/>
    </row>
    <row r="367" spans="1:7" ht="15">
      <c r="A367" s="5" t="s">
        <v>2613</v>
      </c>
      <c r="B367" s="7" t="s">
        <v>2945</v>
      </c>
      <c r="C367" s="5" t="s">
        <v>2922</v>
      </c>
      <c r="G367" s="5"/>
    </row>
    <row r="368" spans="1:7" ht="15">
      <c r="A368" s="5" t="s">
        <v>2614</v>
      </c>
      <c r="B368" s="7" t="s">
        <v>2768</v>
      </c>
      <c r="C368" s="5" t="s">
        <v>2922</v>
      </c>
      <c r="G368" s="5"/>
    </row>
    <row r="369" spans="1:7" ht="15">
      <c r="A369" s="5" t="s">
        <v>2615</v>
      </c>
      <c r="B369" s="7" t="s">
        <v>2946</v>
      </c>
      <c r="C369" s="5" t="s">
        <v>2922</v>
      </c>
      <c r="G369" s="5"/>
    </row>
    <row r="370" spans="1:7" ht="15">
      <c r="A370" s="5" t="s">
        <v>2616</v>
      </c>
      <c r="B370" s="7" t="s">
        <v>2736</v>
      </c>
      <c r="C370" s="5" t="s">
        <v>2922</v>
      </c>
      <c r="G370" s="5"/>
    </row>
    <row r="371" spans="1:7" ht="15" hidden="1" outlineLevel="1">
      <c r="A371" s="5" t="s">
        <v>2617</v>
      </c>
      <c r="B371" s="63" t="s">
        <v>2895</v>
      </c>
      <c r="G371" s="5"/>
    </row>
    <row r="372" spans="1:7" ht="15" hidden="1" outlineLevel="1">
      <c r="A372" s="5" t="s">
        <v>2618</v>
      </c>
      <c r="B372" s="63" t="s">
        <v>2890</v>
      </c>
      <c r="G372" s="5"/>
    </row>
    <row r="373" spans="1:7" ht="15" hidden="1" outlineLevel="1">
      <c r="A373" s="5" t="s">
        <v>2619</v>
      </c>
      <c r="B373" s="63" t="s">
        <v>2890</v>
      </c>
      <c r="G373" s="5"/>
    </row>
    <row r="374" spans="1:7" ht="15" hidden="1" outlineLevel="1">
      <c r="A374" s="5" t="s">
        <v>2620</v>
      </c>
      <c r="B374" s="63" t="s">
        <v>2890</v>
      </c>
      <c r="G374" s="5"/>
    </row>
    <row r="375" spans="1:7" ht="15" hidden="1" outlineLevel="1">
      <c r="A375" s="5" t="s">
        <v>2621</v>
      </c>
      <c r="B375" s="63" t="s">
        <v>2890</v>
      </c>
      <c r="G375" s="5"/>
    </row>
    <row r="376" spans="1:7" ht="15" hidden="1" outlineLevel="1">
      <c r="A376" s="5" t="s">
        <v>2622</v>
      </c>
      <c r="B376" s="63" t="s">
        <v>2890</v>
      </c>
      <c r="G376" s="5"/>
    </row>
    <row r="377" spans="1:7" ht="15" hidden="1" outlineLevel="1">
      <c r="A377" s="5" t="s">
        <v>2623</v>
      </c>
      <c r="B377" s="63" t="s">
        <v>2890</v>
      </c>
      <c r="G377" s="5"/>
    </row>
    <row r="378" spans="1:7" ht="15" hidden="1" outlineLevel="1">
      <c r="A378" s="5" t="s">
        <v>2624</v>
      </c>
      <c r="B378" s="63" t="s">
        <v>2890</v>
      </c>
      <c r="G378" s="5"/>
    </row>
    <row r="379" spans="1:7" ht="15" hidden="1" outlineLevel="1">
      <c r="A379" s="5" t="s">
        <v>2625</v>
      </c>
      <c r="B379" s="63" t="s">
        <v>2890</v>
      </c>
      <c r="G379" s="5"/>
    </row>
    <row r="380" spans="1:7" ht="15" hidden="1" outlineLevel="1">
      <c r="A380" s="5" t="s">
        <v>2626</v>
      </c>
      <c r="B380" s="63" t="s">
        <v>2890</v>
      </c>
      <c r="G380" s="5"/>
    </row>
    <row r="381" spans="1:7" ht="15" hidden="1" outlineLevel="1">
      <c r="A381" s="5" t="s">
        <v>2627</v>
      </c>
      <c r="B381" s="63" t="s">
        <v>2890</v>
      </c>
      <c r="G381" s="5"/>
    </row>
    <row r="382" spans="1:2" ht="15" hidden="1" outlineLevel="1">
      <c r="A382" s="5" t="s">
        <v>2628</v>
      </c>
      <c r="B382" s="63" t="s">
        <v>2890</v>
      </c>
    </row>
    <row r="383" spans="1:2" ht="15" hidden="1" outlineLevel="1">
      <c r="A383" s="5" t="s">
        <v>2629</v>
      </c>
      <c r="B383" s="63" t="s">
        <v>2890</v>
      </c>
    </row>
    <row r="384" spans="1:2" ht="15" hidden="1" outlineLevel="1">
      <c r="A384" s="5" t="s">
        <v>2630</v>
      </c>
      <c r="B384" s="63" t="s">
        <v>2890</v>
      </c>
    </row>
    <row r="385" spans="1:2" ht="15" hidden="1" outlineLevel="1">
      <c r="A385" s="5" t="s">
        <v>2631</v>
      </c>
      <c r="B385" s="63" t="s">
        <v>2890</v>
      </c>
    </row>
    <row r="386" spans="1:2" ht="15" hidden="1" outlineLevel="1">
      <c r="A386" s="5" t="s">
        <v>2632</v>
      </c>
      <c r="B386" s="63" t="s">
        <v>2890</v>
      </c>
    </row>
    <row r="387" spans="1:2" ht="15" hidden="1" outlineLevel="1">
      <c r="A387" s="5" t="s">
        <v>2633</v>
      </c>
      <c r="B387" s="63" t="s">
        <v>2890</v>
      </c>
    </row>
    <row r="388" ht="15" collapsed="1"/>
  </sheetData>
  <sheetProtection/>
  <hyperlinks>
    <hyperlink ref="B6" location="'B1. HTT Mortgage Assets'!B10" display="7. Mortgage Assets"/>
    <hyperlink ref="B7" location="'B1. HTT Mortgage Assets'!B166" display="7.A Residential Cover Pool"/>
    <hyperlink ref="B8" location="'B1. HTT Mortgage Assets'!B266" display="7.B Commercial Cover Pool"/>
    <hyperlink ref="B149" location="'C. HTT Harmonised Glossary'!A9" display="6. Breakdown by Interest Rate"/>
    <hyperlink ref="B179" location="'C. HTT Harmonised Glossary'!A19" display="9. Non-Performing Loans (NPLs)"/>
    <hyperlink ref="B11" location="'C. HTT Harmonised Glossary'!A13" display="1. Property Type Information"/>
    <hyperlink ref="B215" location="'C. HTT Harmonised Glossary'!A12" display="11. Loan to Value (LTV) Information - UNINDEXED"/>
    <hyperlink ref="B237" location="'C. HTT Harmonised Glossary'!A12" display="12. Loan to Value (LTV) Information - INDEXED "/>
    <hyperlink ref="B316" location="'C. HTT Harmonised Glossary'!A12" display="16. Loan to Value (LTV) Information - UNINDEXED "/>
    <hyperlink ref="B338" location="'C. HTT Harmonised Glossary'!A12" display="17. 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theme="9" tint="-0.24997000396251678"/>
  </sheetPr>
  <dimension ref="A1:G180"/>
  <sheetViews>
    <sheetView zoomScalePageLayoutView="0" workbookViewId="0" topLeftCell="A16">
      <selection activeCell="C13" sqref="C13"/>
    </sheetView>
  </sheetViews>
  <sheetFormatPr defaultColWidth="11.421875" defaultRowHeight="15"/>
  <cols>
    <col min="1" max="1" width="11.421875" style="0" customWidth="1"/>
    <col min="2" max="2" width="67.8515625" style="0" customWidth="1"/>
    <col min="3" max="3" width="46.421875" style="0" customWidth="1"/>
    <col min="4" max="4" width="21.28125" style="0" customWidth="1"/>
    <col min="5" max="5" width="11.421875" style="0" customWidth="1"/>
    <col min="6" max="6" width="25.140625" style="0" customWidth="1"/>
    <col min="7" max="7" width="33.7109375" style="0" customWidth="1"/>
  </cols>
  <sheetData>
    <row r="1" spans="1:7" ht="31.5">
      <c r="A1" s="22" t="s">
        <v>149</v>
      </c>
      <c r="B1" s="22"/>
      <c r="C1" s="3"/>
      <c r="D1" s="3"/>
      <c r="E1" s="3"/>
      <c r="F1" s="30" t="s">
        <v>150</v>
      </c>
      <c r="G1" s="3"/>
    </row>
    <row r="2" spans="1:7" ht="15.75" thickBot="1">
      <c r="A2" s="3"/>
      <c r="B2" s="3"/>
      <c r="C2" s="3"/>
      <c r="D2" s="3"/>
      <c r="E2" s="3"/>
      <c r="F2" s="3"/>
      <c r="G2" s="3"/>
    </row>
    <row r="3" spans="1:7" ht="19.5" thickBot="1">
      <c r="A3" s="52"/>
      <c r="B3" s="51" t="s">
        <v>2865</v>
      </c>
      <c r="C3" s="577" t="s">
        <v>2791</v>
      </c>
      <c r="D3" s="52"/>
      <c r="E3" s="52"/>
      <c r="F3" s="52"/>
      <c r="G3" s="52"/>
    </row>
    <row r="4" spans="1:7" ht="15.75" thickBot="1">
      <c r="A4" s="5"/>
      <c r="B4" s="5"/>
      <c r="C4" s="5"/>
      <c r="D4" s="5"/>
      <c r="E4" s="5"/>
      <c r="F4" s="5"/>
      <c r="G4" s="3"/>
    </row>
    <row r="5" spans="1:7" ht="18.75">
      <c r="A5" s="5"/>
      <c r="B5" s="75" t="s">
        <v>151</v>
      </c>
      <c r="C5" s="57"/>
      <c r="D5" s="5"/>
      <c r="E5" s="4"/>
      <c r="F5" s="4"/>
      <c r="G5" s="3"/>
    </row>
    <row r="6" spans="1:7" ht="15.75" thickBot="1">
      <c r="A6" s="5"/>
      <c r="B6" s="73" t="s">
        <v>152</v>
      </c>
      <c r="C6" s="5"/>
      <c r="D6" s="5"/>
      <c r="E6" s="5"/>
      <c r="F6" s="5"/>
      <c r="G6" s="3"/>
    </row>
    <row r="7" spans="1:7" ht="15">
      <c r="A7" s="5"/>
      <c r="B7" s="566"/>
      <c r="C7" s="5"/>
      <c r="D7" s="5"/>
      <c r="E7" s="5"/>
      <c r="F7" s="5"/>
      <c r="G7" s="3"/>
    </row>
    <row r="8" spans="1:7" ht="37.5">
      <c r="A8" s="21" t="s">
        <v>2961</v>
      </c>
      <c r="B8" s="21" t="s">
        <v>152</v>
      </c>
      <c r="C8" s="18"/>
      <c r="D8" s="18"/>
      <c r="E8" s="18"/>
      <c r="F8" s="18"/>
      <c r="G8" s="19"/>
    </row>
    <row r="9" spans="1:7" ht="15">
      <c r="A9" s="39"/>
      <c r="B9" s="56" t="s">
        <v>114</v>
      </c>
      <c r="C9" s="39"/>
      <c r="D9" s="39"/>
      <c r="E9" s="39"/>
      <c r="F9" s="41"/>
      <c r="G9" s="41"/>
    </row>
    <row r="10" spans="1:7" ht="15">
      <c r="A10" s="5" t="s">
        <v>153</v>
      </c>
      <c r="B10" s="5" t="s">
        <v>154</v>
      </c>
      <c r="C10" s="5" t="s">
        <v>2922</v>
      </c>
      <c r="D10" s="5"/>
      <c r="E10" s="7"/>
      <c r="F10" s="7"/>
      <c r="G10" s="3"/>
    </row>
    <row r="11" spans="1:7" ht="15">
      <c r="A11" s="5" t="s">
        <v>155</v>
      </c>
      <c r="B11" s="63" t="s">
        <v>2927</v>
      </c>
      <c r="C11" s="5"/>
      <c r="D11" s="5"/>
      <c r="E11" s="7"/>
      <c r="F11" s="7"/>
      <c r="G11" s="3"/>
    </row>
    <row r="12" spans="1:7" ht="15">
      <c r="A12" s="5" t="s">
        <v>156</v>
      </c>
      <c r="B12" s="63" t="s">
        <v>2928</v>
      </c>
      <c r="C12" s="5"/>
      <c r="D12" s="5"/>
      <c r="E12" s="7"/>
      <c r="F12" s="7"/>
      <c r="G12" s="3"/>
    </row>
    <row r="13" spans="1:7" ht="15">
      <c r="A13" s="5" t="s">
        <v>157</v>
      </c>
      <c r="B13" s="5"/>
      <c r="C13" s="5"/>
      <c r="D13" s="5"/>
      <c r="E13" s="7"/>
      <c r="F13" s="7"/>
      <c r="G13" s="3"/>
    </row>
    <row r="14" spans="1:7" ht="15">
      <c r="A14" s="5" t="s">
        <v>158</v>
      </c>
      <c r="B14" s="5"/>
      <c r="C14" s="5"/>
      <c r="D14" s="5"/>
      <c r="E14" s="7"/>
      <c r="F14" s="7"/>
      <c r="G14" s="3"/>
    </row>
    <row r="15" spans="1:7" ht="15">
      <c r="A15" s="5" t="s">
        <v>159</v>
      </c>
      <c r="B15" s="5"/>
      <c r="C15" s="5"/>
      <c r="D15" s="5"/>
      <c r="E15" s="7"/>
      <c r="F15" s="7"/>
      <c r="G15" s="3"/>
    </row>
    <row r="16" spans="1:7" ht="15">
      <c r="A16" s="5" t="s">
        <v>160</v>
      </c>
      <c r="B16" s="5"/>
      <c r="C16" s="5"/>
      <c r="D16" s="5"/>
      <c r="E16" s="7"/>
      <c r="F16" s="7"/>
      <c r="G16" s="3"/>
    </row>
    <row r="17" spans="1:7" ht="15">
      <c r="A17" s="5" t="s">
        <v>161</v>
      </c>
      <c r="B17" s="5"/>
      <c r="C17" s="5"/>
      <c r="D17" s="5"/>
      <c r="E17" s="7"/>
      <c r="F17" s="7"/>
      <c r="G17" s="3"/>
    </row>
    <row r="18" spans="1:7" ht="15">
      <c r="A18" s="39"/>
      <c r="B18" s="39" t="s">
        <v>162</v>
      </c>
      <c r="C18" s="39" t="s">
        <v>2887</v>
      </c>
      <c r="D18" s="39" t="s">
        <v>163</v>
      </c>
      <c r="E18" s="39"/>
      <c r="F18" s="39" t="s">
        <v>125</v>
      </c>
      <c r="G18" s="39" t="s">
        <v>164</v>
      </c>
    </row>
    <row r="19" spans="1:7" ht="15">
      <c r="A19" s="5" t="s">
        <v>165</v>
      </c>
      <c r="B19" s="5" t="s">
        <v>166</v>
      </c>
      <c r="C19" s="5" t="s">
        <v>2922</v>
      </c>
      <c r="D19" s="13"/>
      <c r="E19" s="13"/>
      <c r="F19" s="48"/>
      <c r="G19" s="48"/>
    </row>
    <row r="20" spans="1:7" ht="15">
      <c r="A20" s="13"/>
      <c r="B20" s="49"/>
      <c r="C20" s="13"/>
      <c r="D20" s="13"/>
      <c r="E20" s="13"/>
      <c r="F20" s="48"/>
      <c r="G20" s="48"/>
    </row>
    <row r="21" spans="1:7" ht="15">
      <c r="A21" s="5"/>
      <c r="B21" s="5" t="s">
        <v>2888</v>
      </c>
      <c r="C21" s="13"/>
      <c r="D21" s="13"/>
      <c r="E21" s="13"/>
      <c r="F21" s="48"/>
      <c r="G21" s="48"/>
    </row>
    <row r="22" spans="1:7" ht="15">
      <c r="A22" s="5" t="s">
        <v>167</v>
      </c>
      <c r="B22" s="7" t="s">
        <v>168</v>
      </c>
      <c r="C22" s="5" t="s">
        <v>2922</v>
      </c>
      <c r="D22" s="5" t="s">
        <v>2922</v>
      </c>
      <c r="E22" s="7"/>
      <c r="F22" s="40">
        <f>IF($C$37=0,"",IF(C22="[for completion]","",C22/$C$37))</f>
      </c>
      <c r="G22" s="40">
        <f>IF($D$37=0,"",IF(D22="[for completion]","",D22/$D$37))</f>
      </c>
    </row>
    <row r="23" spans="1:7" ht="15">
      <c r="A23" s="5" t="s">
        <v>169</v>
      </c>
      <c r="B23" s="7" t="s">
        <v>168</v>
      </c>
      <c r="C23" s="5" t="s">
        <v>2922</v>
      </c>
      <c r="D23" s="5" t="s">
        <v>2922</v>
      </c>
      <c r="E23" s="7"/>
      <c r="F23" s="40">
        <f aca="true" t="shared" si="0" ref="F23:F36">IF($C$37=0,"",IF(C23="[for completion]","",C23/$C$37))</f>
      </c>
      <c r="G23" s="40">
        <f aca="true" t="shared" si="1" ref="G23:G36">IF($D$37=0,"",IF(D23="[for completion]","",D23/$D$37))</f>
      </c>
    </row>
    <row r="24" spans="1:7" ht="15">
      <c r="A24" s="5" t="s">
        <v>170</v>
      </c>
      <c r="B24" s="7" t="s">
        <v>168</v>
      </c>
      <c r="C24" s="5" t="s">
        <v>2922</v>
      </c>
      <c r="D24" s="5" t="s">
        <v>2922</v>
      </c>
      <c r="E24" s="5"/>
      <c r="F24" s="40">
        <f t="shared" si="0"/>
      </c>
      <c r="G24" s="40">
        <f t="shared" si="1"/>
      </c>
    </row>
    <row r="25" spans="1:7" ht="15">
      <c r="A25" s="5" t="s">
        <v>171</v>
      </c>
      <c r="B25" s="7" t="s">
        <v>168</v>
      </c>
      <c r="C25" s="5" t="s">
        <v>2922</v>
      </c>
      <c r="D25" s="5" t="s">
        <v>2922</v>
      </c>
      <c r="E25" s="567"/>
      <c r="F25" s="40">
        <f t="shared" si="0"/>
      </c>
      <c r="G25" s="40">
        <f t="shared" si="1"/>
      </c>
    </row>
    <row r="26" spans="1:7" ht="15">
      <c r="A26" s="5" t="s">
        <v>172</v>
      </c>
      <c r="B26" s="7" t="s">
        <v>168</v>
      </c>
      <c r="C26" s="5" t="s">
        <v>2922</v>
      </c>
      <c r="D26" s="5" t="s">
        <v>2922</v>
      </c>
      <c r="E26" s="567"/>
      <c r="F26" s="40">
        <f t="shared" si="0"/>
      </c>
      <c r="G26" s="40">
        <f t="shared" si="1"/>
      </c>
    </row>
    <row r="27" spans="1:7" ht="15">
      <c r="A27" s="5" t="s">
        <v>173</v>
      </c>
      <c r="B27" s="7" t="s">
        <v>168</v>
      </c>
      <c r="C27" s="5" t="s">
        <v>2922</v>
      </c>
      <c r="D27" s="5" t="s">
        <v>2922</v>
      </c>
      <c r="E27" s="567"/>
      <c r="F27" s="40">
        <f t="shared" si="0"/>
      </c>
      <c r="G27" s="40">
        <f t="shared" si="1"/>
      </c>
    </row>
    <row r="28" spans="1:7" ht="15">
      <c r="A28" s="5" t="s">
        <v>174</v>
      </c>
      <c r="B28" s="7" t="s">
        <v>168</v>
      </c>
      <c r="C28" s="5" t="s">
        <v>2922</v>
      </c>
      <c r="D28" s="5" t="s">
        <v>2922</v>
      </c>
      <c r="E28" s="567"/>
      <c r="F28" s="40">
        <f t="shared" si="0"/>
      </c>
      <c r="G28" s="40">
        <f t="shared" si="1"/>
      </c>
    </row>
    <row r="29" spans="1:7" ht="15">
      <c r="A29" s="5" t="s">
        <v>175</v>
      </c>
      <c r="B29" s="7" t="s">
        <v>168</v>
      </c>
      <c r="C29" s="5" t="s">
        <v>2922</v>
      </c>
      <c r="D29" s="5" t="s">
        <v>2922</v>
      </c>
      <c r="E29" s="567"/>
      <c r="F29" s="40">
        <f t="shared" si="0"/>
      </c>
      <c r="G29" s="40">
        <f t="shared" si="1"/>
      </c>
    </row>
    <row r="30" spans="1:7" ht="15">
      <c r="A30" s="5" t="s">
        <v>176</v>
      </c>
      <c r="B30" s="7" t="s">
        <v>168</v>
      </c>
      <c r="C30" s="5" t="s">
        <v>2922</v>
      </c>
      <c r="D30" s="5" t="s">
        <v>2922</v>
      </c>
      <c r="E30" s="567"/>
      <c r="F30" s="40">
        <f t="shared" si="0"/>
      </c>
      <c r="G30" s="40">
        <f t="shared" si="1"/>
      </c>
    </row>
    <row r="31" spans="1:7" ht="15">
      <c r="A31" s="5" t="s">
        <v>177</v>
      </c>
      <c r="B31" s="7" t="s">
        <v>168</v>
      </c>
      <c r="C31" s="5" t="s">
        <v>2922</v>
      </c>
      <c r="D31" s="5" t="s">
        <v>2922</v>
      </c>
      <c r="E31" s="567"/>
      <c r="F31" s="40">
        <f t="shared" si="0"/>
      </c>
      <c r="G31" s="40">
        <f t="shared" si="1"/>
      </c>
    </row>
    <row r="32" spans="1:7" ht="15">
      <c r="A32" s="5" t="s">
        <v>178</v>
      </c>
      <c r="B32" s="7" t="s">
        <v>168</v>
      </c>
      <c r="C32" s="5" t="s">
        <v>2922</v>
      </c>
      <c r="D32" s="5" t="s">
        <v>2922</v>
      </c>
      <c r="E32" s="567"/>
      <c r="F32" s="40">
        <f t="shared" si="0"/>
      </c>
      <c r="G32" s="40">
        <f t="shared" si="1"/>
      </c>
    </row>
    <row r="33" spans="1:7" ht="15">
      <c r="A33" s="5" t="s">
        <v>179</v>
      </c>
      <c r="B33" s="7" t="s">
        <v>168</v>
      </c>
      <c r="C33" s="5" t="s">
        <v>2922</v>
      </c>
      <c r="D33" s="5" t="s">
        <v>2922</v>
      </c>
      <c r="E33" s="567"/>
      <c r="F33" s="40">
        <f t="shared" si="0"/>
      </c>
      <c r="G33" s="40">
        <f t="shared" si="1"/>
      </c>
    </row>
    <row r="34" spans="1:7" ht="15">
      <c r="A34" s="5" t="s">
        <v>180</v>
      </c>
      <c r="B34" s="7" t="s">
        <v>168</v>
      </c>
      <c r="C34" s="5" t="s">
        <v>2922</v>
      </c>
      <c r="D34" s="5" t="s">
        <v>2922</v>
      </c>
      <c r="E34" s="567"/>
      <c r="F34" s="40">
        <f t="shared" si="0"/>
      </c>
      <c r="G34" s="40">
        <f t="shared" si="1"/>
      </c>
    </row>
    <row r="35" spans="1:7" ht="15">
      <c r="A35" s="5" t="s">
        <v>181</v>
      </c>
      <c r="B35" s="7" t="s">
        <v>168</v>
      </c>
      <c r="C35" s="5" t="s">
        <v>2922</v>
      </c>
      <c r="D35" s="5" t="s">
        <v>2922</v>
      </c>
      <c r="E35" s="567"/>
      <c r="F35" s="40">
        <f t="shared" si="0"/>
      </c>
      <c r="G35" s="40">
        <f t="shared" si="1"/>
      </c>
    </row>
    <row r="36" spans="1:7" ht="15">
      <c r="A36" s="5" t="s">
        <v>182</v>
      </c>
      <c r="B36" s="7" t="s">
        <v>168</v>
      </c>
      <c r="C36" s="5" t="s">
        <v>2922</v>
      </c>
      <c r="D36" s="5" t="s">
        <v>2922</v>
      </c>
      <c r="E36" s="567"/>
      <c r="F36" s="40">
        <f t="shared" si="0"/>
      </c>
      <c r="G36" s="40">
        <f t="shared" si="1"/>
      </c>
    </row>
    <row r="37" spans="1:7" ht="15">
      <c r="A37" s="5" t="s">
        <v>183</v>
      </c>
      <c r="B37" s="8" t="s">
        <v>2735</v>
      </c>
      <c r="C37" s="7">
        <f>SUM(C22:C36)</f>
        <v>0</v>
      </c>
      <c r="D37" s="7">
        <f>SUM(D22:D36)</f>
        <v>0</v>
      </c>
      <c r="E37" s="567"/>
      <c r="F37" s="568">
        <f>SUM(F22:F36)</f>
        <v>0</v>
      </c>
      <c r="G37" s="568">
        <f>SUM(G22:G36)</f>
        <v>0</v>
      </c>
    </row>
    <row r="38" spans="1:7" ht="15">
      <c r="A38" s="39"/>
      <c r="B38" s="56" t="s">
        <v>184</v>
      </c>
      <c r="C38" s="39" t="s">
        <v>2818</v>
      </c>
      <c r="D38" s="39"/>
      <c r="E38" s="38"/>
      <c r="F38" s="39" t="s">
        <v>125</v>
      </c>
      <c r="G38" s="39"/>
    </row>
    <row r="39" spans="1:7" ht="15">
      <c r="A39" s="5" t="s">
        <v>185</v>
      </c>
      <c r="B39" s="7" t="s">
        <v>1199</v>
      </c>
      <c r="C39" s="5" t="s">
        <v>2922</v>
      </c>
      <c r="D39" s="5"/>
      <c r="E39" s="569"/>
      <c r="F39" s="40">
        <f>IF($C$42=0,"",IF(C39="[for completion]","",C39/$C$42))</f>
      </c>
      <c r="G39" s="55"/>
    </row>
    <row r="40" spans="1:7" ht="15">
      <c r="A40" s="5" t="s">
        <v>186</v>
      </c>
      <c r="B40" s="7" t="s">
        <v>187</v>
      </c>
      <c r="C40" s="5" t="s">
        <v>2922</v>
      </c>
      <c r="D40" s="5"/>
      <c r="E40" s="569"/>
      <c r="F40" s="40">
        <f>IF($C$42=0,"",IF(C40="[for completion]","",C40/$C$42))</f>
      </c>
      <c r="G40" s="55"/>
    </row>
    <row r="41" spans="1:7" ht="15">
      <c r="A41" s="5" t="s">
        <v>188</v>
      </c>
      <c r="B41" s="7" t="s">
        <v>2736</v>
      </c>
      <c r="C41" s="5" t="s">
        <v>2922</v>
      </c>
      <c r="D41" s="5"/>
      <c r="E41" s="567"/>
      <c r="F41" s="40">
        <f>IF($C$42=0,"",IF(C41="[for completion]","",C41/$C$42))</f>
      </c>
      <c r="G41" s="55"/>
    </row>
    <row r="42" spans="1:7" ht="15">
      <c r="A42" s="5" t="s">
        <v>189</v>
      </c>
      <c r="B42" s="8" t="s">
        <v>2735</v>
      </c>
      <c r="C42" s="7">
        <f>SUM(C39:C41)</f>
        <v>0</v>
      </c>
      <c r="D42" s="7"/>
      <c r="E42" s="567"/>
      <c r="F42" s="568">
        <f>SUM(F39:F41)</f>
        <v>0</v>
      </c>
      <c r="G42" s="55"/>
    </row>
    <row r="43" spans="1:7" ht="15">
      <c r="A43" s="5" t="s">
        <v>190</v>
      </c>
      <c r="B43" s="8"/>
      <c r="C43" s="7"/>
      <c r="D43" s="7"/>
      <c r="E43" s="567"/>
      <c r="F43" s="568"/>
      <c r="G43" s="55"/>
    </row>
    <row r="44" spans="1:7" ht="15">
      <c r="A44" s="5" t="s">
        <v>191</v>
      </c>
      <c r="B44" s="8"/>
      <c r="C44" s="7"/>
      <c r="D44" s="7"/>
      <c r="E44" s="567"/>
      <c r="F44" s="568"/>
      <c r="G44" s="55"/>
    </row>
    <row r="45" spans="1:7" ht="15">
      <c r="A45" s="5" t="s">
        <v>192</v>
      </c>
      <c r="B45" s="7"/>
      <c r="C45" s="5"/>
      <c r="D45" s="5"/>
      <c r="E45" s="567"/>
      <c r="F45" s="40"/>
      <c r="G45" s="55"/>
    </row>
    <row r="46" spans="1:7" ht="15">
      <c r="A46" s="5" t="s">
        <v>193</v>
      </c>
      <c r="B46" s="7"/>
      <c r="C46" s="5"/>
      <c r="D46" s="5"/>
      <c r="E46" s="567"/>
      <c r="F46" s="40"/>
      <c r="G46" s="55"/>
    </row>
    <row r="47" spans="1:7" ht="15">
      <c r="A47" s="5" t="s">
        <v>194</v>
      </c>
      <c r="B47" s="7"/>
      <c r="C47" s="5"/>
      <c r="D47" s="5"/>
      <c r="E47" s="567"/>
      <c r="F47" s="40"/>
      <c r="G47" s="55"/>
    </row>
    <row r="48" spans="1:7" ht="15">
      <c r="A48" s="39"/>
      <c r="B48" s="56" t="s">
        <v>2637</v>
      </c>
      <c r="C48" s="39" t="s">
        <v>125</v>
      </c>
      <c r="D48" s="39"/>
      <c r="E48" s="38"/>
      <c r="F48" s="41"/>
      <c r="G48" s="41"/>
    </row>
    <row r="49" spans="1:7" ht="15">
      <c r="A49" s="5" t="s">
        <v>195</v>
      </c>
      <c r="B49" s="66" t="s">
        <v>2827</v>
      </c>
      <c r="C49" s="570">
        <f>SUM(C50:C77)</f>
        <v>0</v>
      </c>
      <c r="D49" s="5"/>
      <c r="E49" s="5"/>
      <c r="F49" s="5"/>
      <c r="G49" s="5"/>
    </row>
    <row r="50" spans="1:7" ht="15">
      <c r="A50" s="5" t="s">
        <v>196</v>
      </c>
      <c r="B50" s="5" t="s">
        <v>2840</v>
      </c>
      <c r="C50" s="570" t="s">
        <v>2922</v>
      </c>
      <c r="D50" s="5"/>
      <c r="E50" s="5"/>
      <c r="F50" s="5"/>
      <c r="G50" s="5"/>
    </row>
    <row r="51" spans="1:7" ht="15">
      <c r="A51" s="5" t="s">
        <v>197</v>
      </c>
      <c r="B51" s="5" t="s">
        <v>2828</v>
      </c>
      <c r="C51" s="570" t="s">
        <v>2922</v>
      </c>
      <c r="D51" s="5"/>
      <c r="E51" s="5"/>
      <c r="F51" s="5"/>
      <c r="G51" s="5"/>
    </row>
    <row r="52" spans="1:7" ht="15">
      <c r="A52" s="5" t="s">
        <v>198</v>
      </c>
      <c r="B52" s="5" t="s">
        <v>2829</v>
      </c>
      <c r="C52" s="570" t="s">
        <v>2922</v>
      </c>
      <c r="D52" s="5"/>
      <c r="E52" s="5"/>
      <c r="F52" s="5"/>
      <c r="G52" s="5"/>
    </row>
    <row r="53" spans="1:7" ht="15">
      <c r="A53" s="5" t="s">
        <v>199</v>
      </c>
      <c r="B53" s="5" t="s">
        <v>3001</v>
      </c>
      <c r="C53" s="570" t="s">
        <v>2922</v>
      </c>
      <c r="D53" s="5"/>
      <c r="E53" s="5"/>
      <c r="F53" s="5"/>
      <c r="G53" s="5"/>
    </row>
    <row r="54" spans="1:7" ht="15">
      <c r="A54" s="5" t="s">
        <v>200</v>
      </c>
      <c r="B54" s="5" t="s">
        <v>2850</v>
      </c>
      <c r="C54" s="570" t="s">
        <v>2922</v>
      </c>
      <c r="D54" s="5"/>
      <c r="E54" s="5"/>
      <c r="F54" s="5"/>
      <c r="G54" s="5"/>
    </row>
    <row r="55" spans="1:7" ht="15">
      <c r="A55" s="5" t="s">
        <v>201</v>
      </c>
      <c r="B55" s="5" t="s">
        <v>2847</v>
      </c>
      <c r="C55" s="570" t="s">
        <v>2922</v>
      </c>
      <c r="D55" s="5"/>
      <c r="E55" s="5"/>
      <c r="F55" s="5"/>
      <c r="G55" s="5"/>
    </row>
    <row r="56" spans="1:7" ht="15">
      <c r="A56" s="5" t="s">
        <v>202</v>
      </c>
      <c r="B56" s="5" t="s">
        <v>2830</v>
      </c>
      <c r="C56" s="570" t="s">
        <v>2922</v>
      </c>
      <c r="D56" s="5"/>
      <c r="E56" s="5"/>
      <c r="F56" s="5"/>
      <c r="G56" s="5"/>
    </row>
    <row r="57" spans="1:7" ht="15">
      <c r="A57" s="5" t="s">
        <v>203</v>
      </c>
      <c r="B57" s="5" t="s">
        <v>2831</v>
      </c>
      <c r="C57" s="570" t="s">
        <v>2922</v>
      </c>
      <c r="D57" s="5"/>
      <c r="E57" s="5"/>
      <c r="F57" s="5"/>
      <c r="G57" s="5"/>
    </row>
    <row r="58" spans="1:7" ht="15">
      <c r="A58" s="5" t="s">
        <v>204</v>
      </c>
      <c r="B58" s="5" t="s">
        <v>2832</v>
      </c>
      <c r="C58" s="570" t="s">
        <v>2922</v>
      </c>
      <c r="D58" s="5"/>
      <c r="E58" s="5"/>
      <c r="F58" s="5"/>
      <c r="G58" s="5"/>
    </row>
    <row r="59" spans="1:7" ht="15">
      <c r="A59" s="5" t="s">
        <v>205</v>
      </c>
      <c r="B59" s="5" t="s">
        <v>2734</v>
      </c>
      <c r="C59" s="570" t="s">
        <v>2922</v>
      </c>
      <c r="D59" s="5"/>
      <c r="E59" s="5"/>
      <c r="F59" s="5"/>
      <c r="G59" s="5"/>
    </row>
    <row r="60" spans="1:7" ht="15">
      <c r="A60" s="5" t="s">
        <v>206</v>
      </c>
      <c r="B60" s="5" t="s">
        <v>2749</v>
      </c>
      <c r="C60" s="570" t="s">
        <v>2922</v>
      </c>
      <c r="D60" s="5"/>
      <c r="E60" s="5"/>
      <c r="F60" s="5"/>
      <c r="G60" s="5"/>
    </row>
    <row r="61" spans="1:7" ht="15">
      <c r="A61" s="5" t="s">
        <v>207</v>
      </c>
      <c r="B61" s="5" t="s">
        <v>2833</v>
      </c>
      <c r="C61" s="570" t="s">
        <v>2922</v>
      </c>
      <c r="D61" s="5"/>
      <c r="E61" s="5"/>
      <c r="F61" s="5"/>
      <c r="G61" s="5"/>
    </row>
    <row r="62" spans="1:7" ht="15">
      <c r="A62" s="5" t="s">
        <v>208</v>
      </c>
      <c r="B62" s="5" t="s">
        <v>3004</v>
      </c>
      <c r="C62" s="570" t="s">
        <v>2922</v>
      </c>
      <c r="D62" s="5"/>
      <c r="E62" s="5"/>
      <c r="F62" s="5"/>
      <c r="G62" s="5"/>
    </row>
    <row r="63" spans="1:7" ht="15">
      <c r="A63" s="5" t="s">
        <v>209</v>
      </c>
      <c r="B63" s="5" t="s">
        <v>2848</v>
      </c>
      <c r="C63" s="570" t="s">
        <v>2922</v>
      </c>
      <c r="D63" s="5"/>
      <c r="E63" s="5"/>
      <c r="F63" s="5"/>
      <c r="G63" s="5"/>
    </row>
    <row r="64" spans="1:7" ht="15">
      <c r="A64" s="5" t="s">
        <v>210</v>
      </c>
      <c r="B64" s="5" t="s">
        <v>2834</v>
      </c>
      <c r="C64" s="570" t="s">
        <v>2922</v>
      </c>
      <c r="D64" s="5"/>
      <c r="E64" s="5"/>
      <c r="F64" s="5"/>
      <c r="G64" s="5"/>
    </row>
    <row r="65" spans="1:7" ht="15">
      <c r="A65" s="5" t="s">
        <v>211</v>
      </c>
      <c r="B65" s="5" t="s">
        <v>2835</v>
      </c>
      <c r="C65" s="570" t="s">
        <v>2922</v>
      </c>
      <c r="D65" s="5"/>
      <c r="E65" s="5"/>
      <c r="F65" s="5"/>
      <c r="G65" s="5"/>
    </row>
    <row r="66" spans="1:7" ht="15">
      <c r="A66" s="5" t="s">
        <v>212</v>
      </c>
      <c r="B66" s="5" t="s">
        <v>2836</v>
      </c>
      <c r="C66" s="570" t="s">
        <v>2922</v>
      </c>
      <c r="D66" s="5"/>
      <c r="E66" s="5"/>
      <c r="F66" s="5"/>
      <c r="G66" s="5"/>
    </row>
    <row r="67" spans="1:7" ht="15">
      <c r="A67" s="5" t="s">
        <v>213</v>
      </c>
      <c r="B67" s="5" t="s">
        <v>2837</v>
      </c>
      <c r="C67" s="570" t="s">
        <v>2922</v>
      </c>
      <c r="D67" s="5"/>
      <c r="E67" s="5"/>
      <c r="F67" s="5"/>
      <c r="G67" s="5"/>
    </row>
    <row r="68" spans="1:7" ht="15">
      <c r="A68" s="5" t="s">
        <v>214</v>
      </c>
      <c r="B68" s="5" t="s">
        <v>2838</v>
      </c>
      <c r="C68" s="570" t="s">
        <v>2922</v>
      </c>
      <c r="D68" s="5"/>
      <c r="E68" s="5"/>
      <c r="F68" s="5"/>
      <c r="G68" s="5"/>
    </row>
    <row r="69" spans="1:7" ht="15">
      <c r="A69" s="5" t="s">
        <v>215</v>
      </c>
      <c r="B69" s="5" t="s">
        <v>2839</v>
      </c>
      <c r="C69" s="570" t="s">
        <v>2922</v>
      </c>
      <c r="D69" s="5"/>
      <c r="E69" s="5"/>
      <c r="F69" s="5"/>
      <c r="G69" s="5"/>
    </row>
    <row r="70" spans="1:7" ht="15">
      <c r="A70" s="5" t="s">
        <v>216</v>
      </c>
      <c r="B70" s="5" t="s">
        <v>2841</v>
      </c>
      <c r="C70" s="570" t="s">
        <v>2922</v>
      </c>
      <c r="D70" s="5"/>
      <c r="E70" s="5"/>
      <c r="F70" s="5"/>
      <c r="G70" s="5"/>
    </row>
    <row r="71" spans="1:7" ht="15">
      <c r="A71" s="5" t="s">
        <v>217</v>
      </c>
      <c r="B71" s="5" t="s">
        <v>2842</v>
      </c>
      <c r="C71" s="570" t="s">
        <v>2922</v>
      </c>
      <c r="D71" s="5"/>
      <c r="E71" s="5"/>
      <c r="F71" s="5"/>
      <c r="G71" s="5"/>
    </row>
    <row r="72" spans="1:7" ht="15">
      <c r="A72" s="5" t="s">
        <v>218</v>
      </c>
      <c r="B72" s="5" t="s">
        <v>2843</v>
      </c>
      <c r="C72" s="570" t="s">
        <v>2922</v>
      </c>
      <c r="D72" s="5"/>
      <c r="E72" s="5"/>
      <c r="F72" s="5"/>
      <c r="G72" s="5"/>
    </row>
    <row r="73" spans="1:7" ht="15">
      <c r="A73" s="5" t="s">
        <v>219</v>
      </c>
      <c r="B73" s="5" t="s">
        <v>2845</v>
      </c>
      <c r="C73" s="570" t="s">
        <v>2922</v>
      </c>
      <c r="D73" s="5"/>
      <c r="E73" s="5"/>
      <c r="F73" s="5"/>
      <c r="G73" s="5"/>
    </row>
    <row r="74" spans="1:7" ht="15">
      <c r="A74" s="5" t="s">
        <v>220</v>
      </c>
      <c r="B74" s="5" t="s">
        <v>2846</v>
      </c>
      <c r="C74" s="570" t="s">
        <v>2922</v>
      </c>
      <c r="D74" s="5"/>
      <c r="E74" s="5"/>
      <c r="F74" s="5"/>
      <c r="G74" s="5"/>
    </row>
    <row r="75" spans="1:7" ht="15">
      <c r="A75" s="5" t="s">
        <v>221</v>
      </c>
      <c r="B75" s="5" t="s">
        <v>2750</v>
      </c>
      <c r="C75" s="570" t="s">
        <v>2922</v>
      </c>
      <c r="D75" s="5"/>
      <c r="E75" s="5"/>
      <c r="F75" s="5"/>
      <c r="G75" s="5"/>
    </row>
    <row r="76" spans="1:7" ht="15">
      <c r="A76" s="5" t="s">
        <v>222</v>
      </c>
      <c r="B76" s="5" t="s">
        <v>2844</v>
      </c>
      <c r="C76" s="570" t="s">
        <v>2922</v>
      </c>
      <c r="D76" s="5"/>
      <c r="E76" s="5"/>
      <c r="F76" s="5"/>
      <c r="G76" s="5"/>
    </row>
    <row r="77" spans="1:7" ht="15">
      <c r="A77" s="5" t="s">
        <v>223</v>
      </c>
      <c r="B77" s="5" t="s">
        <v>2849</v>
      </c>
      <c r="C77" s="570" t="s">
        <v>2922</v>
      </c>
      <c r="D77" s="5"/>
      <c r="E77" s="5"/>
      <c r="F77" s="5"/>
      <c r="G77" s="5"/>
    </row>
    <row r="78" spans="1:7" ht="15">
      <c r="A78" s="5" t="s">
        <v>224</v>
      </c>
      <c r="B78" s="66" t="s">
        <v>2851</v>
      </c>
      <c r="C78" s="570">
        <f>SUM(C79:C81)</f>
        <v>0</v>
      </c>
      <c r="D78" s="5"/>
      <c r="E78" s="5"/>
      <c r="F78" s="5"/>
      <c r="G78" s="5"/>
    </row>
    <row r="79" spans="1:7" ht="15">
      <c r="A79" s="5" t="s">
        <v>225</v>
      </c>
      <c r="B79" s="5" t="s">
        <v>2852</v>
      </c>
      <c r="C79" s="570" t="s">
        <v>2922</v>
      </c>
      <c r="D79" s="5"/>
      <c r="E79" s="5"/>
      <c r="F79" s="5"/>
      <c r="G79" s="5"/>
    </row>
    <row r="80" spans="1:7" ht="15">
      <c r="A80" s="5" t="s">
        <v>226</v>
      </c>
      <c r="B80" s="5" t="s">
        <v>2853</v>
      </c>
      <c r="C80" s="570" t="s">
        <v>2922</v>
      </c>
      <c r="D80" s="5"/>
      <c r="E80" s="5"/>
      <c r="F80" s="5"/>
      <c r="G80" s="5"/>
    </row>
    <row r="81" spans="1:7" ht="15">
      <c r="A81" s="5" t="s">
        <v>227</v>
      </c>
      <c r="B81" s="5" t="s">
        <v>2854</v>
      </c>
      <c r="C81" s="570" t="s">
        <v>2922</v>
      </c>
      <c r="D81" s="5"/>
      <c r="E81" s="5"/>
      <c r="F81" s="5"/>
      <c r="G81" s="5"/>
    </row>
    <row r="82" spans="1:7" ht="15">
      <c r="A82" s="5" t="s">
        <v>228</v>
      </c>
      <c r="B82" s="66" t="s">
        <v>2736</v>
      </c>
      <c r="C82" s="570">
        <f>SUM(C83:C92)</f>
        <v>0</v>
      </c>
      <c r="D82" s="5"/>
      <c r="E82" s="5"/>
      <c r="F82" s="5"/>
      <c r="G82" s="5"/>
    </row>
    <row r="83" spans="1:7" ht="15">
      <c r="A83" s="5" t="s">
        <v>229</v>
      </c>
      <c r="B83" s="7" t="s">
        <v>2855</v>
      </c>
      <c r="C83" s="570" t="s">
        <v>2922</v>
      </c>
      <c r="D83" s="5"/>
      <c r="E83" s="5"/>
      <c r="F83" s="5"/>
      <c r="G83" s="5"/>
    </row>
    <row r="84" spans="1:7" ht="15">
      <c r="A84" s="5" t="s">
        <v>230</v>
      </c>
      <c r="B84" s="7" t="s">
        <v>2856</v>
      </c>
      <c r="C84" s="570" t="s">
        <v>2922</v>
      </c>
      <c r="D84" s="5"/>
      <c r="E84" s="5"/>
      <c r="F84" s="5"/>
      <c r="G84" s="5"/>
    </row>
    <row r="85" spans="1:7" ht="15">
      <c r="A85" s="5" t="s">
        <v>231</v>
      </c>
      <c r="B85" s="7" t="s">
        <v>2876</v>
      </c>
      <c r="C85" s="570" t="s">
        <v>2922</v>
      </c>
      <c r="D85" s="5"/>
      <c r="E85" s="5"/>
      <c r="F85" s="5"/>
      <c r="G85" s="5"/>
    </row>
    <row r="86" spans="1:7" ht="15">
      <c r="A86" s="5" t="s">
        <v>232</v>
      </c>
      <c r="B86" s="7" t="s">
        <v>2857</v>
      </c>
      <c r="C86" s="570" t="s">
        <v>2922</v>
      </c>
      <c r="D86" s="5"/>
      <c r="E86" s="5"/>
      <c r="F86" s="5"/>
      <c r="G86" s="5"/>
    </row>
    <row r="87" spans="1:7" ht="15">
      <c r="A87" s="5" t="s">
        <v>233</v>
      </c>
      <c r="B87" s="7" t="s">
        <v>2858</v>
      </c>
      <c r="C87" s="570" t="s">
        <v>2922</v>
      </c>
      <c r="D87" s="5"/>
      <c r="E87" s="5"/>
      <c r="F87" s="5"/>
      <c r="G87" s="5"/>
    </row>
    <row r="88" spans="1:7" ht="15">
      <c r="A88" s="5" t="s">
        <v>234</v>
      </c>
      <c r="B88" s="7" t="s">
        <v>2859</v>
      </c>
      <c r="C88" s="570" t="s">
        <v>2922</v>
      </c>
      <c r="D88" s="5"/>
      <c r="E88" s="5"/>
      <c r="F88" s="5"/>
      <c r="G88" s="5"/>
    </row>
    <row r="89" spans="1:7" ht="15">
      <c r="A89" s="5" t="s">
        <v>235</v>
      </c>
      <c r="B89" s="7" t="s">
        <v>2860</v>
      </c>
      <c r="C89" s="570" t="s">
        <v>2922</v>
      </c>
      <c r="D89" s="5"/>
      <c r="E89" s="5"/>
      <c r="F89" s="5"/>
      <c r="G89" s="5"/>
    </row>
    <row r="90" spans="1:7" ht="15">
      <c r="A90" s="5" t="s">
        <v>236</v>
      </c>
      <c r="B90" s="7" t="s">
        <v>2863</v>
      </c>
      <c r="C90" s="570" t="s">
        <v>2922</v>
      </c>
      <c r="D90" s="5"/>
      <c r="E90" s="5"/>
      <c r="F90" s="5"/>
      <c r="G90" s="5"/>
    </row>
    <row r="91" spans="1:7" ht="15">
      <c r="A91" s="5" t="s">
        <v>237</v>
      </c>
      <c r="B91" s="7" t="s">
        <v>2861</v>
      </c>
      <c r="C91" s="570" t="s">
        <v>2922</v>
      </c>
      <c r="D91" s="5"/>
      <c r="E91" s="5"/>
      <c r="F91" s="5"/>
      <c r="G91" s="5"/>
    </row>
    <row r="92" spans="1:7" ht="15">
      <c r="A92" s="5" t="s">
        <v>238</v>
      </c>
      <c r="B92" s="7" t="s">
        <v>2736</v>
      </c>
      <c r="C92" s="570" t="s">
        <v>2922</v>
      </c>
      <c r="D92" s="5"/>
      <c r="E92" s="5"/>
      <c r="F92" s="5"/>
      <c r="G92" s="5"/>
    </row>
    <row r="93" spans="1:7" ht="15">
      <c r="A93" s="5" t="s">
        <v>239</v>
      </c>
      <c r="B93" s="63" t="s">
        <v>2890</v>
      </c>
      <c r="C93" s="570"/>
      <c r="D93" s="5"/>
      <c r="E93" s="5"/>
      <c r="F93" s="5"/>
      <c r="G93" s="5"/>
    </row>
    <row r="94" spans="1:7" ht="15">
      <c r="A94" s="5" t="s">
        <v>240</v>
      </c>
      <c r="B94" s="63" t="s">
        <v>2890</v>
      </c>
      <c r="C94" s="570"/>
      <c r="D94" s="5"/>
      <c r="E94" s="5"/>
      <c r="F94" s="5"/>
      <c r="G94" s="5"/>
    </row>
    <row r="95" spans="1:7" ht="15">
      <c r="A95" s="5" t="s">
        <v>241</v>
      </c>
      <c r="B95" s="63" t="s">
        <v>2890</v>
      </c>
      <c r="C95" s="570"/>
      <c r="D95" s="5"/>
      <c r="E95" s="5"/>
      <c r="F95" s="5"/>
      <c r="G95" s="5"/>
    </row>
    <row r="96" spans="1:7" ht="15">
      <c r="A96" s="5" t="s">
        <v>242</v>
      </c>
      <c r="B96" s="63" t="s">
        <v>2890</v>
      </c>
      <c r="C96" s="570"/>
      <c r="D96" s="5"/>
      <c r="E96" s="5"/>
      <c r="F96" s="5"/>
      <c r="G96" s="5"/>
    </row>
    <row r="97" spans="1:7" ht="15">
      <c r="A97" s="5" t="s">
        <v>243</v>
      </c>
      <c r="B97" s="63" t="s">
        <v>2890</v>
      </c>
      <c r="C97" s="570"/>
      <c r="D97" s="5"/>
      <c r="E97" s="5"/>
      <c r="F97" s="5"/>
      <c r="G97" s="5"/>
    </row>
    <row r="98" spans="1:7" ht="15">
      <c r="A98" s="5" t="s">
        <v>244</v>
      </c>
      <c r="B98" s="63" t="s">
        <v>2890</v>
      </c>
      <c r="C98" s="570"/>
      <c r="D98" s="5"/>
      <c r="E98" s="5"/>
      <c r="F98" s="5"/>
      <c r="G98" s="5"/>
    </row>
    <row r="99" spans="1:7" ht="15">
      <c r="A99" s="5" t="s">
        <v>245</v>
      </c>
      <c r="B99" s="63" t="s">
        <v>2890</v>
      </c>
      <c r="C99" s="570"/>
      <c r="D99" s="5"/>
      <c r="E99" s="5"/>
      <c r="F99" s="5"/>
      <c r="G99" s="5"/>
    </row>
    <row r="100" spans="1:7" ht="15">
      <c r="A100" s="5" t="s">
        <v>246</v>
      </c>
      <c r="B100" s="63" t="s">
        <v>2890</v>
      </c>
      <c r="C100" s="570"/>
      <c r="D100" s="5"/>
      <c r="E100" s="5"/>
      <c r="F100" s="5"/>
      <c r="G100" s="5"/>
    </row>
    <row r="101" spans="1:7" ht="15">
      <c r="A101" s="5" t="s">
        <v>247</v>
      </c>
      <c r="B101" s="63" t="s">
        <v>2890</v>
      </c>
      <c r="C101" s="570"/>
      <c r="D101" s="5"/>
      <c r="E101" s="5"/>
      <c r="F101" s="5"/>
      <c r="G101" s="5"/>
    </row>
    <row r="102" spans="1:7" ht="15">
      <c r="A102" s="5" t="s">
        <v>248</v>
      </c>
      <c r="B102" s="63" t="s">
        <v>2890</v>
      </c>
      <c r="C102" s="570"/>
      <c r="D102" s="5"/>
      <c r="E102" s="5"/>
      <c r="F102" s="5"/>
      <c r="G102" s="5"/>
    </row>
    <row r="103" spans="1:7" ht="15">
      <c r="A103" s="39"/>
      <c r="B103" s="56" t="s">
        <v>2638</v>
      </c>
      <c r="C103" s="571" t="s">
        <v>125</v>
      </c>
      <c r="D103" s="39"/>
      <c r="E103" s="38"/>
      <c r="F103" s="39"/>
      <c r="G103" s="41"/>
    </row>
    <row r="104" spans="1:7" ht="15">
      <c r="A104" s="5" t="s">
        <v>249</v>
      </c>
      <c r="B104" s="7" t="s">
        <v>168</v>
      </c>
      <c r="C104" s="570" t="s">
        <v>2922</v>
      </c>
      <c r="D104" s="5"/>
      <c r="E104" s="5"/>
      <c r="F104" s="5"/>
      <c r="G104" s="5"/>
    </row>
    <row r="105" spans="1:7" ht="15">
      <c r="A105" s="5" t="s">
        <v>250</v>
      </c>
      <c r="B105" s="7" t="s">
        <v>168</v>
      </c>
      <c r="C105" s="570" t="s">
        <v>2922</v>
      </c>
      <c r="D105" s="5"/>
      <c r="E105" s="5"/>
      <c r="F105" s="5"/>
      <c r="G105" s="5"/>
    </row>
    <row r="106" spans="1:7" ht="15">
      <c r="A106" s="5" t="s">
        <v>251</v>
      </c>
      <c r="B106" s="7" t="s">
        <v>168</v>
      </c>
      <c r="C106" s="570" t="s">
        <v>2922</v>
      </c>
      <c r="D106" s="5"/>
      <c r="E106" s="5"/>
      <c r="F106" s="5"/>
      <c r="G106" s="5"/>
    </row>
    <row r="107" spans="1:7" ht="15">
      <c r="A107" s="5" t="s">
        <v>252</v>
      </c>
      <c r="B107" s="7" t="s">
        <v>168</v>
      </c>
      <c r="C107" s="570" t="s">
        <v>2922</v>
      </c>
      <c r="D107" s="5"/>
      <c r="E107" s="5"/>
      <c r="F107" s="5"/>
      <c r="G107" s="5"/>
    </row>
    <row r="108" spans="1:7" ht="15">
      <c r="A108" s="5" t="s">
        <v>253</v>
      </c>
      <c r="B108" s="7" t="s">
        <v>168</v>
      </c>
      <c r="C108" s="570" t="s">
        <v>2922</v>
      </c>
      <c r="D108" s="5"/>
      <c r="E108" s="5"/>
      <c r="F108" s="5"/>
      <c r="G108" s="5"/>
    </row>
    <row r="109" spans="1:7" ht="15">
      <c r="A109" s="5" t="s">
        <v>254</v>
      </c>
      <c r="B109" s="7" t="s">
        <v>168</v>
      </c>
      <c r="C109" s="570" t="s">
        <v>2922</v>
      </c>
      <c r="D109" s="5"/>
      <c r="E109" s="5"/>
      <c r="F109" s="5"/>
      <c r="G109" s="5"/>
    </row>
    <row r="110" spans="1:7" ht="15">
      <c r="A110" s="5" t="s">
        <v>255</v>
      </c>
      <c r="B110" s="7" t="s">
        <v>168</v>
      </c>
      <c r="C110" s="570" t="s">
        <v>2922</v>
      </c>
      <c r="D110" s="5"/>
      <c r="E110" s="5"/>
      <c r="F110" s="5"/>
      <c r="G110" s="5"/>
    </row>
    <row r="111" spans="1:7" ht="15">
      <c r="A111" s="5" t="s">
        <v>256</v>
      </c>
      <c r="B111" s="7" t="s">
        <v>168</v>
      </c>
      <c r="C111" s="570" t="s">
        <v>2922</v>
      </c>
      <c r="D111" s="5"/>
      <c r="E111" s="5"/>
      <c r="F111" s="5"/>
      <c r="G111" s="5"/>
    </row>
    <row r="112" spans="1:7" ht="15">
      <c r="A112" s="5" t="s">
        <v>257</v>
      </c>
      <c r="B112" s="7" t="s">
        <v>168</v>
      </c>
      <c r="C112" s="570" t="s">
        <v>2922</v>
      </c>
      <c r="D112" s="5"/>
      <c r="E112" s="5"/>
      <c r="F112" s="5"/>
      <c r="G112" s="5"/>
    </row>
    <row r="113" spans="1:7" ht="15">
      <c r="A113" s="5" t="s">
        <v>258</v>
      </c>
      <c r="B113" s="7" t="s">
        <v>168</v>
      </c>
      <c r="C113" s="570" t="s">
        <v>2922</v>
      </c>
      <c r="D113" s="5"/>
      <c r="E113" s="5"/>
      <c r="F113" s="5"/>
      <c r="G113" s="5"/>
    </row>
    <row r="114" spans="1:7" ht="15">
      <c r="A114" s="5" t="s">
        <v>259</v>
      </c>
      <c r="B114" s="7" t="s">
        <v>168</v>
      </c>
      <c r="C114" s="570" t="s">
        <v>2922</v>
      </c>
      <c r="D114" s="5"/>
      <c r="E114" s="5"/>
      <c r="F114" s="5"/>
      <c r="G114" s="5"/>
    </row>
    <row r="115" spans="1:7" ht="15">
      <c r="A115" s="5" t="s">
        <v>260</v>
      </c>
      <c r="B115" s="7" t="s">
        <v>168</v>
      </c>
      <c r="C115" s="570" t="s">
        <v>2922</v>
      </c>
      <c r="D115" s="5"/>
      <c r="E115" s="5"/>
      <c r="F115" s="5"/>
      <c r="G115" s="5"/>
    </row>
    <row r="116" spans="1:7" ht="15">
      <c r="A116" s="5" t="s">
        <v>261</v>
      </c>
      <c r="B116" s="7" t="s">
        <v>168</v>
      </c>
      <c r="C116" s="570" t="s">
        <v>2922</v>
      </c>
      <c r="D116" s="5"/>
      <c r="E116" s="5"/>
      <c r="F116" s="5"/>
      <c r="G116" s="5"/>
    </row>
    <row r="117" spans="1:7" ht="15">
      <c r="A117" s="5" t="s">
        <v>262</v>
      </c>
      <c r="B117" s="7" t="s">
        <v>168</v>
      </c>
      <c r="C117" s="570" t="s">
        <v>2922</v>
      </c>
      <c r="D117" s="5"/>
      <c r="E117" s="5"/>
      <c r="F117" s="5"/>
      <c r="G117" s="5"/>
    </row>
    <row r="118" spans="1:7" ht="15">
      <c r="A118" s="5" t="s">
        <v>263</v>
      </c>
      <c r="B118" s="7" t="s">
        <v>168</v>
      </c>
      <c r="C118" s="570" t="s">
        <v>2922</v>
      </c>
      <c r="D118" s="5"/>
      <c r="E118" s="5"/>
      <c r="F118" s="5"/>
      <c r="G118" s="5"/>
    </row>
    <row r="119" spans="1:7" ht="15">
      <c r="A119" s="5" t="s">
        <v>264</v>
      </c>
      <c r="B119" s="7" t="s">
        <v>168</v>
      </c>
      <c r="C119" s="570" t="s">
        <v>2922</v>
      </c>
      <c r="D119" s="5"/>
      <c r="E119" s="5"/>
      <c r="F119" s="5"/>
      <c r="G119" s="5"/>
    </row>
    <row r="120" spans="1:7" ht="15">
      <c r="A120" s="5" t="s">
        <v>265</v>
      </c>
      <c r="B120" s="7" t="s">
        <v>168</v>
      </c>
      <c r="C120" s="570" t="s">
        <v>2922</v>
      </c>
      <c r="D120" s="5"/>
      <c r="E120" s="5"/>
      <c r="F120" s="5"/>
      <c r="G120" s="5"/>
    </row>
    <row r="121" spans="1:7" ht="15">
      <c r="A121" s="5" t="s">
        <v>266</v>
      </c>
      <c r="B121" s="7" t="s">
        <v>168</v>
      </c>
      <c r="C121" s="570" t="s">
        <v>2922</v>
      </c>
      <c r="D121" s="5"/>
      <c r="E121" s="5"/>
      <c r="F121" s="5"/>
      <c r="G121" s="5"/>
    </row>
    <row r="122" spans="1:7" ht="15">
      <c r="A122" s="5" t="s">
        <v>267</v>
      </c>
      <c r="B122" s="7" t="s">
        <v>168</v>
      </c>
      <c r="C122" s="570" t="s">
        <v>2922</v>
      </c>
      <c r="D122" s="5"/>
      <c r="E122" s="5"/>
      <c r="F122" s="5"/>
      <c r="G122" s="5"/>
    </row>
    <row r="123" spans="1:7" ht="15">
      <c r="A123" s="5" t="s">
        <v>268</v>
      </c>
      <c r="B123" s="7" t="s">
        <v>168</v>
      </c>
      <c r="C123" s="570" t="s">
        <v>2922</v>
      </c>
      <c r="D123" s="5"/>
      <c r="E123" s="5"/>
      <c r="F123" s="5"/>
      <c r="G123" s="5"/>
    </row>
    <row r="124" spans="1:7" ht="15">
      <c r="A124" s="5" t="s">
        <v>269</v>
      </c>
      <c r="B124" s="7" t="s">
        <v>168</v>
      </c>
      <c r="C124" s="570" t="s">
        <v>2922</v>
      </c>
      <c r="D124" s="5"/>
      <c r="E124" s="5"/>
      <c r="F124" s="5"/>
      <c r="G124" s="5"/>
    </row>
    <row r="125" spans="1:7" ht="15">
      <c r="A125" s="5" t="s">
        <v>270</v>
      </c>
      <c r="B125" s="7" t="s">
        <v>168</v>
      </c>
      <c r="C125" s="570" t="s">
        <v>2922</v>
      </c>
      <c r="D125" s="5"/>
      <c r="E125" s="5"/>
      <c r="F125" s="5"/>
      <c r="G125" s="5"/>
    </row>
    <row r="126" spans="1:7" ht="15">
      <c r="A126" s="5" t="s">
        <v>271</v>
      </c>
      <c r="B126" s="7" t="s">
        <v>168</v>
      </c>
      <c r="C126" s="570" t="s">
        <v>2922</v>
      </c>
      <c r="D126" s="5"/>
      <c r="E126" s="5"/>
      <c r="F126" s="5"/>
      <c r="G126" s="5"/>
    </row>
    <row r="127" spans="1:7" ht="15">
      <c r="A127" s="5" t="s">
        <v>272</v>
      </c>
      <c r="B127" s="7" t="s">
        <v>168</v>
      </c>
      <c r="C127" s="570" t="s">
        <v>2922</v>
      </c>
      <c r="D127" s="5"/>
      <c r="E127" s="5"/>
      <c r="F127" s="5"/>
      <c r="G127" s="5"/>
    </row>
    <row r="128" spans="1:7" ht="15">
      <c r="A128" s="5" t="s">
        <v>273</v>
      </c>
      <c r="B128" s="7" t="s">
        <v>168</v>
      </c>
      <c r="C128" s="570" t="s">
        <v>2922</v>
      </c>
      <c r="D128" s="5"/>
      <c r="E128" s="5"/>
      <c r="F128" s="5"/>
      <c r="G128" s="5"/>
    </row>
    <row r="129" spans="1:7" ht="15">
      <c r="A129" s="39"/>
      <c r="B129" s="56" t="s">
        <v>2639</v>
      </c>
      <c r="C129" s="39" t="s">
        <v>125</v>
      </c>
      <c r="D129" s="39"/>
      <c r="E129" s="39"/>
      <c r="F129" s="41"/>
      <c r="G129" s="41"/>
    </row>
    <row r="130" spans="1:3" ht="15">
      <c r="A130" s="5" t="s">
        <v>274</v>
      </c>
      <c r="B130" s="5" t="s">
        <v>2770</v>
      </c>
      <c r="C130" s="570" t="s">
        <v>2922</v>
      </c>
    </row>
    <row r="131" spans="1:3" ht="15">
      <c r="A131" s="5" t="s">
        <v>275</v>
      </c>
      <c r="B131" s="5" t="s">
        <v>2771</v>
      </c>
      <c r="C131" s="570" t="s">
        <v>2922</v>
      </c>
    </row>
    <row r="132" spans="1:3" ht="15">
      <c r="A132" s="5" t="s">
        <v>276</v>
      </c>
      <c r="B132" s="5" t="s">
        <v>2736</v>
      </c>
      <c r="C132" s="570" t="s">
        <v>2922</v>
      </c>
    </row>
    <row r="133" spans="1:3" ht="15">
      <c r="A133" s="5" t="s">
        <v>277</v>
      </c>
      <c r="B133" s="5"/>
      <c r="C133" s="570"/>
    </row>
    <row r="134" spans="1:3" ht="15">
      <c r="A134" s="5" t="s">
        <v>278</v>
      </c>
      <c r="B134" s="5"/>
      <c r="C134" s="570"/>
    </row>
    <row r="135" spans="1:3" ht="15">
      <c r="A135" s="5" t="s">
        <v>279</v>
      </c>
      <c r="B135" s="5"/>
      <c r="C135" s="570"/>
    </row>
    <row r="136" spans="1:3" ht="15">
      <c r="A136" s="5" t="s">
        <v>280</v>
      </c>
      <c r="B136" s="5"/>
      <c r="C136" s="570"/>
    </row>
    <row r="137" spans="1:7" ht="15">
      <c r="A137" s="39"/>
      <c r="B137" s="56" t="s">
        <v>2640</v>
      </c>
      <c r="C137" s="39" t="s">
        <v>125</v>
      </c>
      <c r="D137" s="39"/>
      <c r="E137" s="39"/>
      <c r="F137" s="41"/>
      <c r="G137" s="41"/>
    </row>
    <row r="138" spans="1:7" ht="15">
      <c r="A138" s="5" t="s">
        <v>281</v>
      </c>
      <c r="B138" s="5" t="s">
        <v>2773</v>
      </c>
      <c r="C138" s="570" t="s">
        <v>2922</v>
      </c>
      <c r="D138" s="569"/>
      <c r="E138" s="569"/>
      <c r="F138" s="567"/>
      <c r="G138" s="55"/>
    </row>
    <row r="139" spans="1:7" ht="15">
      <c r="A139" s="5" t="s">
        <v>282</v>
      </c>
      <c r="B139" s="5" t="s">
        <v>2748</v>
      </c>
      <c r="C139" s="570" t="s">
        <v>2922</v>
      </c>
      <c r="D139" s="569"/>
      <c r="E139" s="569"/>
      <c r="F139" s="567"/>
      <c r="G139" s="55"/>
    </row>
    <row r="140" spans="1:7" ht="15">
      <c r="A140" s="5" t="s">
        <v>283</v>
      </c>
      <c r="B140" s="5" t="s">
        <v>2736</v>
      </c>
      <c r="C140" s="570" t="s">
        <v>2922</v>
      </c>
      <c r="D140" s="569"/>
      <c r="E140" s="569"/>
      <c r="F140" s="567"/>
      <c r="G140" s="55"/>
    </row>
    <row r="141" spans="1:7" ht="15">
      <c r="A141" s="5" t="s">
        <v>284</v>
      </c>
      <c r="B141" s="5"/>
      <c r="C141" s="570"/>
      <c r="D141" s="569"/>
      <c r="E141" s="569"/>
      <c r="F141" s="567"/>
      <c r="G141" s="55"/>
    </row>
    <row r="142" spans="1:7" ht="15">
      <c r="A142" s="5" t="s">
        <v>285</v>
      </c>
      <c r="B142" s="5"/>
      <c r="C142" s="570"/>
      <c r="D142" s="569"/>
      <c r="E142" s="569"/>
      <c r="F142" s="567"/>
      <c r="G142" s="55"/>
    </row>
    <row r="143" spans="1:7" ht="15">
      <c r="A143" s="5" t="s">
        <v>286</v>
      </c>
      <c r="B143" s="5"/>
      <c r="C143" s="570"/>
      <c r="D143" s="569"/>
      <c r="E143" s="569"/>
      <c r="F143" s="567"/>
      <c r="G143" s="55"/>
    </row>
    <row r="144" spans="1:7" ht="15">
      <c r="A144" s="5" t="s">
        <v>287</v>
      </c>
      <c r="B144" s="5"/>
      <c r="C144" s="570"/>
      <c r="D144" s="569"/>
      <c r="E144" s="569"/>
      <c r="F144" s="567"/>
      <c r="G144" s="55"/>
    </row>
    <row r="145" spans="1:7" ht="15">
      <c r="A145" s="5" t="s">
        <v>288</v>
      </c>
      <c r="B145" s="5"/>
      <c r="C145" s="570"/>
      <c r="D145" s="569"/>
      <c r="E145" s="569"/>
      <c r="F145" s="567"/>
      <c r="G145" s="55"/>
    </row>
    <row r="146" spans="1:7" ht="15">
      <c r="A146" s="5" t="s">
        <v>289</v>
      </c>
      <c r="B146" s="5"/>
      <c r="C146" s="570"/>
      <c r="D146" s="569"/>
      <c r="E146" s="569"/>
      <c r="F146" s="567"/>
      <c r="G146" s="55"/>
    </row>
    <row r="147" spans="1:7" ht="15">
      <c r="A147" s="39"/>
      <c r="B147" s="56" t="s">
        <v>290</v>
      </c>
      <c r="C147" s="39" t="s">
        <v>2818</v>
      </c>
      <c r="D147" s="39"/>
      <c r="E147" s="39"/>
      <c r="F147" s="39" t="s">
        <v>125</v>
      </c>
      <c r="G147" s="41"/>
    </row>
    <row r="148" spans="1:7" ht="15">
      <c r="A148" s="5" t="s">
        <v>291</v>
      </c>
      <c r="B148" s="7" t="s">
        <v>292</v>
      </c>
      <c r="C148" s="5" t="s">
        <v>2922</v>
      </c>
      <c r="D148" s="569"/>
      <c r="E148" s="569"/>
      <c r="F148" s="40">
        <f>IF($C$152=0,"",IF(C148="[for completion]","",C148/$C$152))</f>
      </c>
      <c r="G148" s="55"/>
    </row>
    <row r="149" spans="1:7" ht="15">
      <c r="A149" s="5" t="s">
        <v>293</v>
      </c>
      <c r="B149" s="7" t="s">
        <v>294</v>
      </c>
      <c r="C149" s="5" t="s">
        <v>2922</v>
      </c>
      <c r="D149" s="569"/>
      <c r="E149" s="569"/>
      <c r="F149" s="40">
        <f>IF($C$152=0,"",IF(C149="[for completion]","",C149/$C$152))</f>
      </c>
      <c r="G149" s="55"/>
    </row>
    <row r="150" spans="1:7" ht="15">
      <c r="A150" s="5" t="s">
        <v>295</v>
      </c>
      <c r="B150" s="7" t="s">
        <v>296</v>
      </c>
      <c r="C150" s="5" t="s">
        <v>2922</v>
      </c>
      <c r="D150" s="569"/>
      <c r="E150" s="569"/>
      <c r="F150" s="40">
        <f>IF($C$152=0,"",IF(C150="[for completion]","",C150/$C$152))</f>
      </c>
      <c r="G150" s="55"/>
    </row>
    <row r="151" spans="1:7" ht="15">
      <c r="A151" s="5" t="s">
        <v>297</v>
      </c>
      <c r="B151" s="7" t="s">
        <v>298</v>
      </c>
      <c r="C151" s="5" t="s">
        <v>2922</v>
      </c>
      <c r="D151" s="569"/>
      <c r="E151" s="569"/>
      <c r="F151" s="40">
        <f>IF($C$152=0,"",IF(C151="[for completion]","",C151/$C$152))</f>
      </c>
      <c r="G151" s="55"/>
    </row>
    <row r="152" spans="1:7" ht="15">
      <c r="A152" s="5" t="s">
        <v>299</v>
      </c>
      <c r="B152" s="8" t="s">
        <v>2735</v>
      </c>
      <c r="C152" s="7">
        <f>SUM(C148:C151)</f>
        <v>0</v>
      </c>
      <c r="D152" s="569"/>
      <c r="E152" s="569"/>
      <c r="F152" s="567">
        <f>SUM(F148:F151)</f>
        <v>0</v>
      </c>
      <c r="G152" s="55"/>
    </row>
    <row r="153" spans="1:7" ht="15">
      <c r="A153" s="5" t="s">
        <v>300</v>
      </c>
      <c r="B153" s="63" t="s">
        <v>301</v>
      </c>
      <c r="C153" s="5"/>
      <c r="D153" s="569"/>
      <c r="E153" s="569"/>
      <c r="F153" s="40">
        <f>IF($C$152=0,"",IF(C153="[for completion]","",C153/$C$152))</f>
      </c>
      <c r="G153" s="55"/>
    </row>
    <row r="154" spans="1:7" ht="15">
      <c r="A154" s="5" t="s">
        <v>302</v>
      </c>
      <c r="B154" s="63" t="s">
        <v>303</v>
      </c>
      <c r="C154" s="5"/>
      <c r="D154" s="569"/>
      <c r="E154" s="569"/>
      <c r="F154" s="40">
        <f aca="true" t="shared" si="2" ref="F154:F159">IF($C$152=0,"",IF(C154="[for completion]","",C154/$C$152))</f>
      </c>
      <c r="G154" s="55"/>
    </row>
    <row r="155" spans="1:7" ht="15">
      <c r="A155" s="5" t="s">
        <v>304</v>
      </c>
      <c r="B155" s="63" t="s">
        <v>305</v>
      </c>
      <c r="C155" s="5"/>
      <c r="D155" s="569"/>
      <c r="E155" s="569"/>
      <c r="F155" s="40">
        <f t="shared" si="2"/>
      </c>
      <c r="G155" s="55"/>
    </row>
    <row r="156" spans="1:7" ht="15">
      <c r="A156" s="5" t="s">
        <v>306</v>
      </c>
      <c r="B156" s="63" t="s">
        <v>307</v>
      </c>
      <c r="C156" s="5"/>
      <c r="D156" s="569"/>
      <c r="E156" s="569"/>
      <c r="F156" s="40">
        <f t="shared" si="2"/>
      </c>
      <c r="G156" s="55"/>
    </row>
    <row r="157" spans="1:7" ht="15">
      <c r="A157" s="5" t="s">
        <v>308</v>
      </c>
      <c r="B157" s="63" t="s">
        <v>309</v>
      </c>
      <c r="C157" s="5"/>
      <c r="D157" s="569"/>
      <c r="E157" s="569"/>
      <c r="F157" s="40">
        <f t="shared" si="2"/>
      </c>
      <c r="G157" s="55"/>
    </row>
    <row r="158" spans="1:7" ht="15">
      <c r="A158" s="5" t="s">
        <v>310</v>
      </c>
      <c r="B158" s="63" t="s">
        <v>311</v>
      </c>
      <c r="C158" s="5"/>
      <c r="D158" s="569"/>
      <c r="E158" s="569"/>
      <c r="F158" s="40">
        <f t="shared" si="2"/>
      </c>
      <c r="G158" s="55"/>
    </row>
    <row r="159" spans="1:7" ht="15">
      <c r="A159" s="5" t="s">
        <v>312</v>
      </c>
      <c r="B159" s="63" t="s">
        <v>313</v>
      </c>
      <c r="C159" s="5"/>
      <c r="D159" s="569"/>
      <c r="E159" s="569"/>
      <c r="F159" s="40">
        <f t="shared" si="2"/>
      </c>
      <c r="G159" s="55"/>
    </row>
    <row r="160" spans="1:7" ht="15">
      <c r="A160" s="5" t="s">
        <v>314</v>
      </c>
      <c r="B160" s="63"/>
      <c r="C160" s="5"/>
      <c r="D160" s="569"/>
      <c r="E160" s="569"/>
      <c r="F160" s="40"/>
      <c r="G160" s="55"/>
    </row>
    <row r="161" spans="1:7" ht="15">
      <c r="A161" s="5" t="s">
        <v>315</v>
      </c>
      <c r="B161" s="63"/>
      <c r="C161" s="5"/>
      <c r="D161" s="569"/>
      <c r="E161" s="569"/>
      <c r="F161" s="40"/>
      <c r="G161" s="55"/>
    </row>
    <row r="162" spans="1:7" ht="15">
      <c r="A162" s="5" t="s">
        <v>316</v>
      </c>
      <c r="B162" s="63"/>
      <c r="C162" s="5"/>
      <c r="D162" s="569"/>
      <c r="E162" s="569"/>
      <c r="F162" s="40"/>
      <c r="G162" s="55"/>
    </row>
    <row r="163" spans="1:7" ht="15">
      <c r="A163" s="5" t="s">
        <v>317</v>
      </c>
      <c r="B163" s="63"/>
      <c r="C163" s="5"/>
      <c r="D163" s="569"/>
      <c r="E163" s="569"/>
      <c r="F163" s="40"/>
      <c r="G163" s="55"/>
    </row>
    <row r="164" spans="1:7" ht="15">
      <c r="A164" s="5" t="s">
        <v>318</v>
      </c>
      <c r="B164" s="7"/>
      <c r="C164" s="5"/>
      <c r="D164" s="569"/>
      <c r="E164" s="569"/>
      <c r="F164" s="40"/>
      <c r="G164" s="55"/>
    </row>
    <row r="165" spans="1:7" ht="15">
      <c r="A165" s="5" t="s">
        <v>319</v>
      </c>
      <c r="B165" s="1"/>
      <c r="C165" s="1"/>
      <c r="D165" s="1"/>
      <c r="E165" s="1"/>
      <c r="F165" s="40"/>
      <c r="G165" s="55"/>
    </row>
    <row r="166" spans="1:7" ht="15">
      <c r="A166" s="39"/>
      <c r="B166" s="56" t="s">
        <v>320</v>
      </c>
      <c r="C166" s="39"/>
      <c r="D166" s="39"/>
      <c r="E166" s="39"/>
      <c r="F166" s="41"/>
      <c r="G166" s="41"/>
    </row>
    <row r="167" spans="1:6" ht="15">
      <c r="A167" s="5" t="s">
        <v>321</v>
      </c>
      <c r="B167" s="5" t="s">
        <v>2823</v>
      </c>
      <c r="C167" s="570" t="s">
        <v>2922</v>
      </c>
      <c r="E167" s="3"/>
      <c r="F167" s="3"/>
    </row>
    <row r="168" spans="1:6" ht="15">
      <c r="A168" s="5" t="s">
        <v>322</v>
      </c>
      <c r="B168" s="5"/>
      <c r="C168" s="5"/>
      <c r="E168" s="3"/>
      <c r="F168" s="3"/>
    </row>
    <row r="169" spans="1:6" ht="15">
      <c r="A169" s="5" t="s">
        <v>323</v>
      </c>
      <c r="B169" s="5"/>
      <c r="C169" s="5"/>
      <c r="E169" s="3"/>
      <c r="F169" s="3"/>
    </row>
    <row r="170" spans="1:6" ht="15">
      <c r="A170" s="5" t="s">
        <v>324</v>
      </c>
      <c r="B170" s="5"/>
      <c r="C170" s="5"/>
      <c r="E170" s="3"/>
      <c r="F170" s="3"/>
    </row>
    <row r="171" spans="1:6" ht="15">
      <c r="A171" s="5" t="s">
        <v>325</v>
      </c>
      <c r="B171" s="5"/>
      <c r="C171" s="5"/>
      <c r="E171" s="3"/>
      <c r="F171" s="3"/>
    </row>
    <row r="172" spans="1:7" ht="15">
      <c r="A172" s="39"/>
      <c r="B172" s="56" t="s">
        <v>326</v>
      </c>
      <c r="C172" s="39" t="s">
        <v>125</v>
      </c>
      <c r="D172" s="39"/>
      <c r="E172" s="39"/>
      <c r="F172" s="41"/>
      <c r="G172" s="41"/>
    </row>
    <row r="173" spans="1:3" ht="15">
      <c r="A173" s="5" t="s">
        <v>327</v>
      </c>
      <c r="B173" s="5" t="s">
        <v>328</v>
      </c>
      <c r="C173" s="570" t="s">
        <v>2922</v>
      </c>
    </row>
    <row r="174" spans="1:3" ht="15">
      <c r="A174" s="5" t="s">
        <v>329</v>
      </c>
      <c r="B174" s="5"/>
      <c r="C174" s="5"/>
    </row>
    <row r="175" spans="1:3" ht="15">
      <c r="A175" s="5" t="s">
        <v>330</v>
      </c>
      <c r="B175" s="5"/>
      <c r="C175" s="5"/>
    </row>
    <row r="176" spans="1:3" ht="15">
      <c r="A176" s="5" t="s">
        <v>331</v>
      </c>
      <c r="B176" s="5"/>
      <c r="C176" s="5"/>
    </row>
    <row r="177" spans="1:3" ht="15">
      <c r="A177" s="5" t="s">
        <v>332</v>
      </c>
      <c r="B177" s="5"/>
      <c r="C177" s="5"/>
    </row>
    <row r="178" spans="1:7" ht="15">
      <c r="A178" s="5" t="s">
        <v>333</v>
      </c>
      <c r="B178" s="5"/>
      <c r="C178" s="5"/>
      <c r="D178" s="5"/>
      <c r="E178" s="5"/>
      <c r="F178" s="5"/>
      <c r="G178" s="3"/>
    </row>
    <row r="179" spans="1:7" ht="15">
      <c r="A179" s="5" t="s">
        <v>334</v>
      </c>
      <c r="B179" s="5"/>
      <c r="C179" s="5"/>
      <c r="D179" s="5"/>
      <c r="E179" s="5"/>
      <c r="F179" s="5"/>
      <c r="G179" s="3"/>
    </row>
    <row r="180" spans="1:7" ht="15">
      <c r="A180" s="5"/>
      <c r="B180" s="5"/>
      <c r="C180" s="5"/>
      <c r="D180" s="5"/>
      <c r="E180" s="5"/>
      <c r="F180" s="5"/>
      <c r="G180" s="3"/>
    </row>
  </sheetData>
  <sheetProtection/>
  <protectedRanges>
    <protectedRange sqref="C3 C10 B11:C17 F19:G19 F39:F41 B43:C47 F43:F47 B79:C81 B133:B136 C138:C146 B141:B146 B153:C165 C19:D19 B22:D36 C39:C41 B50:C77 B83:C102 B104:C128 C130:C136 C148:C151"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9" tint="-0.24997000396251678"/>
  </sheetPr>
  <dimension ref="A1:G215"/>
  <sheetViews>
    <sheetView zoomScalePageLayoutView="0" workbookViewId="0" topLeftCell="A94">
      <selection activeCell="D12" sqref="D12"/>
    </sheetView>
  </sheetViews>
  <sheetFormatPr defaultColWidth="11.421875" defaultRowHeight="15"/>
  <cols>
    <col min="1" max="1" width="11.421875" style="0" customWidth="1"/>
    <col min="2" max="2" width="50.57421875" style="0" customWidth="1"/>
    <col min="3" max="3" width="32.421875" style="0" customWidth="1"/>
    <col min="4" max="4" width="26.28125" style="0" customWidth="1"/>
    <col min="5" max="5" width="11.421875" style="0" customWidth="1"/>
    <col min="6" max="6" width="20.140625" style="0" customWidth="1"/>
    <col min="7" max="7" width="17.57421875" style="0" customWidth="1"/>
  </cols>
  <sheetData>
    <row r="1" spans="1:7" ht="31.5">
      <c r="A1" s="572" t="s">
        <v>335</v>
      </c>
      <c r="B1" s="22"/>
      <c r="C1" s="3"/>
      <c r="D1" s="3"/>
      <c r="E1" s="3"/>
      <c r="F1" s="578" t="s">
        <v>150</v>
      </c>
      <c r="G1" s="3"/>
    </row>
    <row r="2" spans="1:7" ht="15.75" thickBot="1">
      <c r="A2" s="3"/>
      <c r="B2" s="3"/>
      <c r="C2" s="3"/>
      <c r="D2" s="3"/>
      <c r="E2" s="3"/>
      <c r="F2" s="3"/>
      <c r="G2" s="3"/>
    </row>
    <row r="3" spans="1:7" ht="19.5" thickBot="1">
      <c r="A3" s="52"/>
      <c r="B3" s="51" t="s">
        <v>2865</v>
      </c>
      <c r="C3" s="577" t="s">
        <v>2791</v>
      </c>
      <c r="D3" s="52"/>
      <c r="E3" s="52"/>
      <c r="F3" s="52"/>
      <c r="G3" s="52"/>
    </row>
    <row r="4" spans="1:7" ht="15.75" thickBot="1">
      <c r="A4" s="5"/>
      <c r="B4" s="5"/>
      <c r="C4" s="5"/>
      <c r="D4" s="5"/>
      <c r="E4" s="5"/>
      <c r="F4" s="5"/>
      <c r="G4" s="3"/>
    </row>
    <row r="5" spans="1:7" ht="19.5" thickBot="1">
      <c r="A5" s="57"/>
      <c r="B5" s="573" t="s">
        <v>336</v>
      </c>
      <c r="C5" s="57"/>
      <c r="D5" s="5"/>
      <c r="E5" s="4"/>
      <c r="F5" s="4"/>
      <c r="G5" s="3"/>
    </row>
    <row r="6" spans="1:7" ht="15.75" thickBot="1">
      <c r="A6" s="5"/>
      <c r="B6" s="574" t="s">
        <v>337</v>
      </c>
      <c r="C6" s="5"/>
      <c r="D6" s="5"/>
      <c r="E6" s="5"/>
      <c r="F6" s="5"/>
      <c r="G6" s="3"/>
    </row>
    <row r="7" spans="1:7" ht="15">
      <c r="A7" s="5"/>
      <c r="B7" s="62"/>
      <c r="C7" s="5"/>
      <c r="D7" s="5"/>
      <c r="E7" s="5"/>
      <c r="F7" s="5"/>
      <c r="G7" s="3"/>
    </row>
    <row r="8" spans="1:7" ht="37.5">
      <c r="A8" s="21" t="s">
        <v>2961</v>
      </c>
      <c r="B8" s="21" t="s">
        <v>337</v>
      </c>
      <c r="C8" s="18"/>
      <c r="D8" s="18"/>
      <c r="E8" s="18"/>
      <c r="F8" s="18"/>
      <c r="G8" s="19"/>
    </row>
    <row r="9" spans="1:7" ht="15">
      <c r="A9" s="39"/>
      <c r="B9" s="56" t="s">
        <v>114</v>
      </c>
      <c r="C9" s="39" t="s">
        <v>338</v>
      </c>
      <c r="D9" s="39"/>
      <c r="E9" s="38"/>
      <c r="F9" s="39"/>
      <c r="G9" s="41"/>
    </row>
    <row r="10" spans="1:7" ht="15">
      <c r="A10" s="5" t="s">
        <v>339</v>
      </c>
      <c r="B10" s="5" t="s">
        <v>340</v>
      </c>
      <c r="C10" s="5" t="s">
        <v>2922</v>
      </c>
      <c r="D10" s="5"/>
      <c r="E10" s="5"/>
      <c r="F10" s="5"/>
      <c r="G10" s="3"/>
    </row>
    <row r="11" spans="1:7" ht="15">
      <c r="A11" s="5" t="s">
        <v>341</v>
      </c>
      <c r="B11" s="54" t="s">
        <v>2927</v>
      </c>
      <c r="C11" s="5"/>
      <c r="D11" s="5"/>
      <c r="E11" s="5"/>
      <c r="F11" s="5"/>
      <c r="G11" s="3"/>
    </row>
    <row r="12" spans="1:7" ht="15">
      <c r="A12" s="5" t="s">
        <v>342</v>
      </c>
      <c r="B12" s="54" t="s">
        <v>2928</v>
      </c>
      <c r="C12" s="5"/>
      <c r="D12" s="5"/>
      <c r="E12" s="5"/>
      <c r="F12" s="5"/>
      <c r="G12" s="3"/>
    </row>
    <row r="13" spans="1:7" ht="15">
      <c r="A13" s="5" t="s">
        <v>343</v>
      </c>
      <c r="B13" s="54"/>
      <c r="C13" s="5"/>
      <c r="D13" s="5"/>
      <c r="E13" s="5"/>
      <c r="F13" s="5"/>
      <c r="G13" s="3"/>
    </row>
    <row r="14" spans="1:7" ht="15">
      <c r="A14" s="5" t="s">
        <v>344</v>
      </c>
      <c r="B14" s="54"/>
      <c r="C14" s="5"/>
      <c r="D14" s="5"/>
      <c r="E14" s="5"/>
      <c r="F14" s="5"/>
      <c r="G14" s="3"/>
    </row>
    <row r="15" spans="1:7" ht="15">
      <c r="A15" s="5" t="s">
        <v>345</v>
      </c>
      <c r="B15" s="54"/>
      <c r="C15" s="5"/>
      <c r="D15" s="5"/>
      <c r="E15" s="5"/>
      <c r="F15" s="5"/>
      <c r="G15" s="3"/>
    </row>
    <row r="16" spans="1:7" ht="15">
      <c r="A16" s="5" t="s">
        <v>346</v>
      </c>
      <c r="B16" s="54"/>
      <c r="C16" s="5"/>
      <c r="D16" s="5"/>
      <c r="E16" s="5"/>
      <c r="F16" s="5"/>
      <c r="G16" s="3"/>
    </row>
    <row r="17" spans="1:7" ht="15">
      <c r="A17" s="39"/>
      <c r="B17" s="56" t="s">
        <v>347</v>
      </c>
      <c r="C17" s="39" t="s">
        <v>126</v>
      </c>
      <c r="D17" s="39"/>
      <c r="E17" s="38"/>
      <c r="F17" s="41"/>
      <c r="G17" s="41"/>
    </row>
    <row r="18" spans="1:7" ht="15">
      <c r="A18" s="5" t="s">
        <v>348</v>
      </c>
      <c r="B18" s="5" t="s">
        <v>2941</v>
      </c>
      <c r="C18" s="570" t="s">
        <v>2922</v>
      </c>
      <c r="D18" s="5"/>
      <c r="E18" s="5"/>
      <c r="F18" s="5"/>
      <c r="G18" s="3"/>
    </row>
    <row r="19" spans="1:7" ht="15">
      <c r="A19" s="5" t="s">
        <v>349</v>
      </c>
      <c r="B19" s="5"/>
      <c r="C19" s="570"/>
      <c r="D19" s="5"/>
      <c r="E19" s="5"/>
      <c r="F19" s="5"/>
      <c r="G19" s="3"/>
    </row>
    <row r="20" spans="1:7" ht="15">
      <c r="A20" s="5" t="s">
        <v>350</v>
      </c>
      <c r="B20" s="5"/>
      <c r="C20" s="570"/>
      <c r="D20" s="5"/>
      <c r="E20" s="5"/>
      <c r="F20" s="5"/>
      <c r="G20" s="3"/>
    </row>
    <row r="21" spans="1:7" ht="15">
      <c r="A21" s="5" t="s">
        <v>351</v>
      </c>
      <c r="B21" s="5"/>
      <c r="C21" s="570"/>
      <c r="D21" s="5"/>
      <c r="E21" s="5"/>
      <c r="F21" s="5"/>
      <c r="G21" s="3"/>
    </row>
    <row r="22" spans="1:7" ht="15">
      <c r="A22" s="5" t="s">
        <v>352</v>
      </c>
      <c r="B22" s="5"/>
      <c r="C22" s="570"/>
      <c r="D22" s="5"/>
      <c r="E22" s="5"/>
      <c r="F22" s="5"/>
      <c r="G22" s="3"/>
    </row>
    <row r="23" spans="1:7" ht="15">
      <c r="A23" s="5" t="s">
        <v>353</v>
      </c>
      <c r="B23" s="5"/>
      <c r="C23" s="570"/>
      <c r="D23" s="5"/>
      <c r="E23" s="5"/>
      <c r="F23" s="5"/>
      <c r="G23" s="3"/>
    </row>
    <row r="24" spans="1:7" ht="15">
      <c r="A24" s="5" t="s">
        <v>354</v>
      </c>
      <c r="B24" s="5"/>
      <c r="C24" s="570"/>
      <c r="D24" s="5"/>
      <c r="E24" s="5"/>
      <c r="F24" s="5"/>
      <c r="G24" s="3"/>
    </row>
    <row r="25" spans="1:7" ht="15">
      <c r="A25" s="39"/>
      <c r="B25" s="56" t="s">
        <v>355</v>
      </c>
      <c r="C25" s="39" t="s">
        <v>126</v>
      </c>
      <c r="D25" s="39"/>
      <c r="E25" s="38"/>
      <c r="F25" s="41"/>
      <c r="G25" s="41"/>
    </row>
    <row r="26" spans="1:7" ht="15">
      <c r="A26" s="5" t="s">
        <v>356</v>
      </c>
      <c r="B26" s="66" t="s">
        <v>2827</v>
      </c>
      <c r="C26" s="570">
        <f>SUM(C27:C54)</f>
        <v>0</v>
      </c>
      <c r="D26" s="66"/>
      <c r="E26" s="5"/>
      <c r="F26" s="66"/>
      <c r="G26" s="5"/>
    </row>
    <row r="27" spans="1:7" ht="15">
      <c r="A27" s="5" t="s">
        <v>357</v>
      </c>
      <c r="B27" s="5" t="s">
        <v>2840</v>
      </c>
      <c r="C27" s="570" t="s">
        <v>2922</v>
      </c>
      <c r="D27" s="66"/>
      <c r="E27" s="5"/>
      <c r="F27" s="66"/>
      <c r="G27" s="5"/>
    </row>
    <row r="28" spans="1:7" ht="15">
      <c r="A28" s="5" t="s">
        <v>358</v>
      </c>
      <c r="B28" s="5" t="s">
        <v>2828</v>
      </c>
      <c r="C28" s="570" t="s">
        <v>2922</v>
      </c>
      <c r="D28" s="66"/>
      <c r="E28" s="5"/>
      <c r="F28" s="66"/>
      <c r="G28" s="5"/>
    </row>
    <row r="29" spans="1:7" ht="15">
      <c r="A29" s="5" t="s">
        <v>359</v>
      </c>
      <c r="B29" s="5" t="s">
        <v>2829</v>
      </c>
      <c r="C29" s="570" t="s">
        <v>2922</v>
      </c>
      <c r="D29" s="66"/>
      <c r="E29" s="5"/>
      <c r="F29" s="66"/>
      <c r="G29" s="5"/>
    </row>
    <row r="30" spans="1:7" ht="15">
      <c r="A30" s="5" t="s">
        <v>360</v>
      </c>
      <c r="B30" s="5" t="s">
        <v>3001</v>
      </c>
      <c r="C30" s="570" t="s">
        <v>2922</v>
      </c>
      <c r="D30" s="66"/>
      <c r="E30" s="5"/>
      <c r="F30" s="66"/>
      <c r="G30" s="5"/>
    </row>
    <row r="31" spans="1:7" ht="15">
      <c r="A31" s="5" t="s">
        <v>361</v>
      </c>
      <c r="B31" s="5" t="s">
        <v>2850</v>
      </c>
      <c r="C31" s="570" t="s">
        <v>2922</v>
      </c>
      <c r="D31" s="66"/>
      <c r="E31" s="5"/>
      <c r="F31" s="66"/>
      <c r="G31" s="5"/>
    </row>
    <row r="32" spans="1:7" ht="15">
      <c r="A32" s="5" t="s">
        <v>362</v>
      </c>
      <c r="B32" s="5" t="s">
        <v>2847</v>
      </c>
      <c r="C32" s="570" t="s">
        <v>2922</v>
      </c>
      <c r="D32" s="66"/>
      <c r="E32" s="5"/>
      <c r="F32" s="66"/>
      <c r="G32" s="5"/>
    </row>
    <row r="33" spans="1:7" ht="15">
      <c r="A33" s="5" t="s">
        <v>363</v>
      </c>
      <c r="B33" s="5" t="s">
        <v>2830</v>
      </c>
      <c r="C33" s="570" t="s">
        <v>2922</v>
      </c>
      <c r="D33" s="66"/>
      <c r="E33" s="5"/>
      <c r="F33" s="66"/>
      <c r="G33" s="5"/>
    </row>
    <row r="34" spans="1:7" ht="15">
      <c r="A34" s="5" t="s">
        <v>364</v>
      </c>
      <c r="B34" s="5" t="s">
        <v>2831</v>
      </c>
      <c r="C34" s="570" t="s">
        <v>2922</v>
      </c>
      <c r="D34" s="66"/>
      <c r="E34" s="5"/>
      <c r="F34" s="66"/>
      <c r="G34" s="5"/>
    </row>
    <row r="35" spans="1:7" ht="15">
      <c r="A35" s="5" t="s">
        <v>365</v>
      </c>
      <c r="B35" s="5" t="s">
        <v>2832</v>
      </c>
      <c r="C35" s="570" t="s">
        <v>2922</v>
      </c>
      <c r="D35" s="66"/>
      <c r="E35" s="5"/>
      <c r="F35" s="66"/>
      <c r="G35" s="5"/>
    </row>
    <row r="36" spans="1:7" ht="15">
      <c r="A36" s="5" t="s">
        <v>366</v>
      </c>
      <c r="B36" s="5" t="s">
        <v>2734</v>
      </c>
      <c r="C36" s="570" t="s">
        <v>2922</v>
      </c>
      <c r="D36" s="66"/>
      <c r="E36" s="5"/>
      <c r="F36" s="66"/>
      <c r="G36" s="5"/>
    </row>
    <row r="37" spans="1:7" ht="15">
      <c r="A37" s="5" t="s">
        <v>367</v>
      </c>
      <c r="B37" s="5" t="s">
        <v>2749</v>
      </c>
      <c r="C37" s="570" t="s">
        <v>2922</v>
      </c>
      <c r="D37" s="66"/>
      <c r="E37" s="5"/>
      <c r="F37" s="66"/>
      <c r="G37" s="5"/>
    </row>
    <row r="38" spans="1:7" ht="15">
      <c r="A38" s="5" t="s">
        <v>368</v>
      </c>
      <c r="B38" s="5" t="s">
        <v>2833</v>
      </c>
      <c r="C38" s="570" t="s">
        <v>2922</v>
      </c>
      <c r="D38" s="66"/>
      <c r="E38" s="5"/>
      <c r="F38" s="66"/>
      <c r="G38" s="5"/>
    </row>
    <row r="39" spans="1:7" ht="15">
      <c r="A39" s="5" t="s">
        <v>369</v>
      </c>
      <c r="B39" s="5" t="s">
        <v>3004</v>
      </c>
      <c r="C39" s="570" t="s">
        <v>2922</v>
      </c>
      <c r="D39" s="66"/>
      <c r="E39" s="5"/>
      <c r="F39" s="66"/>
      <c r="G39" s="5"/>
    </row>
    <row r="40" spans="1:7" ht="15">
      <c r="A40" s="5" t="s">
        <v>370</v>
      </c>
      <c r="B40" s="5" t="s">
        <v>2848</v>
      </c>
      <c r="C40" s="570" t="s">
        <v>2922</v>
      </c>
      <c r="D40" s="66"/>
      <c r="E40" s="5"/>
      <c r="F40" s="66"/>
      <c r="G40" s="5"/>
    </row>
    <row r="41" spans="1:7" ht="15">
      <c r="A41" s="5" t="s">
        <v>371</v>
      </c>
      <c r="B41" s="5" t="s">
        <v>2834</v>
      </c>
      <c r="C41" s="570" t="s">
        <v>2922</v>
      </c>
      <c r="D41" s="66"/>
      <c r="E41" s="5"/>
      <c r="F41" s="66"/>
      <c r="G41" s="5"/>
    </row>
    <row r="42" spans="1:7" ht="15">
      <c r="A42" s="5" t="s">
        <v>372</v>
      </c>
      <c r="B42" s="5" t="s">
        <v>2835</v>
      </c>
      <c r="C42" s="570" t="s">
        <v>2922</v>
      </c>
      <c r="D42" s="66"/>
      <c r="E42" s="5"/>
      <c r="F42" s="66"/>
      <c r="G42" s="5"/>
    </row>
    <row r="43" spans="1:7" ht="15">
      <c r="A43" s="5" t="s">
        <v>373</v>
      </c>
      <c r="B43" s="5" t="s">
        <v>2836</v>
      </c>
      <c r="C43" s="570" t="s">
        <v>2922</v>
      </c>
      <c r="D43" s="66"/>
      <c r="E43" s="5"/>
      <c r="F43" s="66"/>
      <c r="G43" s="5"/>
    </row>
    <row r="44" spans="1:7" ht="15">
      <c r="A44" s="5" t="s">
        <v>374</v>
      </c>
      <c r="B44" s="5" t="s">
        <v>2837</v>
      </c>
      <c r="C44" s="570" t="s">
        <v>2922</v>
      </c>
      <c r="D44" s="66"/>
      <c r="E44" s="5"/>
      <c r="F44" s="66"/>
      <c r="G44" s="5"/>
    </row>
    <row r="45" spans="1:7" ht="15">
      <c r="A45" s="5" t="s">
        <v>375</v>
      </c>
      <c r="B45" s="5" t="s">
        <v>2838</v>
      </c>
      <c r="C45" s="570" t="s">
        <v>2922</v>
      </c>
      <c r="D45" s="66"/>
      <c r="E45" s="5"/>
      <c r="F45" s="66"/>
      <c r="G45" s="5"/>
    </row>
    <row r="46" spans="1:7" ht="15">
      <c r="A46" s="5" t="s">
        <v>376</v>
      </c>
      <c r="B46" s="5" t="s">
        <v>2839</v>
      </c>
      <c r="C46" s="570" t="s">
        <v>2922</v>
      </c>
      <c r="D46" s="66"/>
      <c r="E46" s="5"/>
      <c r="F46" s="66"/>
      <c r="G46" s="5"/>
    </row>
    <row r="47" spans="1:7" ht="15">
      <c r="A47" s="5" t="s">
        <v>377</v>
      </c>
      <c r="B47" s="5" t="s">
        <v>2841</v>
      </c>
      <c r="C47" s="570" t="s">
        <v>2922</v>
      </c>
      <c r="D47" s="66"/>
      <c r="E47" s="5"/>
      <c r="F47" s="66"/>
      <c r="G47" s="5"/>
    </row>
    <row r="48" spans="1:7" ht="15">
      <c r="A48" s="5" t="s">
        <v>378</v>
      </c>
      <c r="B48" s="5" t="s">
        <v>2842</v>
      </c>
      <c r="C48" s="570" t="s">
        <v>2922</v>
      </c>
      <c r="D48" s="66"/>
      <c r="E48" s="5"/>
      <c r="F48" s="66"/>
      <c r="G48" s="5"/>
    </row>
    <row r="49" spans="1:7" ht="15">
      <c r="A49" s="5" t="s">
        <v>379</v>
      </c>
      <c r="B49" s="5" t="s">
        <v>2843</v>
      </c>
      <c r="C49" s="570" t="s">
        <v>2922</v>
      </c>
      <c r="D49" s="66"/>
      <c r="E49" s="5"/>
      <c r="F49" s="66"/>
      <c r="G49" s="5"/>
    </row>
    <row r="50" spans="1:7" ht="15">
      <c r="A50" s="5" t="s">
        <v>380</v>
      </c>
      <c r="B50" s="5" t="s">
        <v>2845</v>
      </c>
      <c r="C50" s="570" t="s">
        <v>2922</v>
      </c>
      <c r="D50" s="66"/>
      <c r="E50" s="5"/>
      <c r="F50" s="66"/>
      <c r="G50" s="5"/>
    </row>
    <row r="51" spans="1:7" ht="15">
      <c r="A51" s="5" t="s">
        <v>381</v>
      </c>
      <c r="B51" s="5" t="s">
        <v>2846</v>
      </c>
      <c r="C51" s="570" t="s">
        <v>2922</v>
      </c>
      <c r="D51" s="66"/>
      <c r="E51" s="5"/>
      <c r="F51" s="66"/>
      <c r="G51" s="5"/>
    </row>
    <row r="52" spans="1:7" ht="15">
      <c r="A52" s="5" t="s">
        <v>382</v>
      </c>
      <c r="B52" s="5" t="s">
        <v>2750</v>
      </c>
      <c r="C52" s="570" t="s">
        <v>2922</v>
      </c>
      <c r="D52" s="66"/>
      <c r="E52" s="5"/>
      <c r="F52" s="66"/>
      <c r="G52" s="5"/>
    </row>
    <row r="53" spans="1:7" ht="15">
      <c r="A53" s="5" t="s">
        <v>383</v>
      </c>
      <c r="B53" s="5" t="s">
        <v>2844</v>
      </c>
      <c r="C53" s="570" t="s">
        <v>2922</v>
      </c>
      <c r="D53" s="66"/>
      <c r="E53" s="5"/>
      <c r="F53" s="66"/>
      <c r="G53" s="5"/>
    </row>
    <row r="54" spans="1:7" ht="15">
      <c r="A54" s="5" t="s">
        <v>384</v>
      </c>
      <c r="B54" s="5" t="s">
        <v>2849</v>
      </c>
      <c r="C54" s="570" t="s">
        <v>2922</v>
      </c>
      <c r="D54" s="66"/>
      <c r="E54" s="5"/>
      <c r="F54" s="66"/>
      <c r="G54" s="5"/>
    </row>
    <row r="55" spans="1:7" ht="15">
      <c r="A55" s="5" t="s">
        <v>385</v>
      </c>
      <c r="B55" s="66" t="s">
        <v>2851</v>
      </c>
      <c r="C55" s="575">
        <f>SUM(C56:C58)</f>
        <v>0</v>
      </c>
      <c r="D55" s="66"/>
      <c r="E55" s="5"/>
      <c r="F55" s="66"/>
      <c r="G55" s="5"/>
    </row>
    <row r="56" spans="1:7" ht="15">
      <c r="A56" s="5" t="s">
        <v>386</v>
      </c>
      <c r="B56" s="5" t="s">
        <v>2852</v>
      </c>
      <c r="C56" s="570" t="s">
        <v>2922</v>
      </c>
      <c r="D56" s="66"/>
      <c r="E56" s="5"/>
      <c r="F56" s="66"/>
      <c r="G56" s="5"/>
    </row>
    <row r="57" spans="1:7" ht="15">
      <c r="A57" s="5" t="s">
        <v>387</v>
      </c>
      <c r="B57" s="5" t="s">
        <v>2853</v>
      </c>
      <c r="C57" s="570" t="s">
        <v>2922</v>
      </c>
      <c r="D57" s="66"/>
      <c r="E57" s="5"/>
      <c r="F57" s="66"/>
      <c r="G57" s="5"/>
    </row>
    <row r="58" spans="1:7" ht="15">
      <c r="A58" s="5" t="s">
        <v>388</v>
      </c>
      <c r="B58" s="5" t="s">
        <v>2854</v>
      </c>
      <c r="C58" s="570" t="s">
        <v>2922</v>
      </c>
      <c r="D58" s="66"/>
      <c r="E58" s="5"/>
      <c r="F58" s="66"/>
      <c r="G58" s="5"/>
    </row>
    <row r="59" spans="1:7" ht="15">
      <c r="A59" s="5" t="s">
        <v>389</v>
      </c>
      <c r="B59" s="66" t="s">
        <v>2736</v>
      </c>
      <c r="C59" s="575">
        <f>SUM(C60:C69)</f>
        <v>0</v>
      </c>
      <c r="D59" s="66"/>
      <c r="E59" s="5"/>
      <c r="F59" s="66"/>
      <c r="G59" s="5"/>
    </row>
    <row r="60" spans="1:7" ht="15">
      <c r="A60" s="5" t="s">
        <v>390</v>
      </c>
      <c r="B60" s="7" t="s">
        <v>2855</v>
      </c>
      <c r="C60" s="570" t="s">
        <v>2922</v>
      </c>
      <c r="D60" s="66"/>
      <c r="E60" s="5"/>
      <c r="F60" s="66"/>
      <c r="G60" s="5"/>
    </row>
    <row r="61" spans="1:7" ht="15">
      <c r="A61" s="5" t="s">
        <v>391</v>
      </c>
      <c r="B61" s="7" t="s">
        <v>2856</v>
      </c>
      <c r="C61" s="570" t="s">
        <v>2922</v>
      </c>
      <c r="D61" s="66"/>
      <c r="E61" s="5"/>
      <c r="F61" s="66"/>
      <c r="G61" s="5"/>
    </row>
    <row r="62" spans="1:7" ht="15">
      <c r="A62" s="5" t="s">
        <v>392</v>
      </c>
      <c r="B62" s="7" t="s">
        <v>2876</v>
      </c>
      <c r="C62" s="570" t="s">
        <v>2922</v>
      </c>
      <c r="D62" s="66"/>
      <c r="E62" s="5"/>
      <c r="F62" s="66"/>
      <c r="G62" s="5"/>
    </row>
    <row r="63" spans="1:7" ht="15">
      <c r="A63" s="5" t="s">
        <v>393</v>
      </c>
      <c r="B63" s="7" t="s">
        <v>2857</v>
      </c>
      <c r="C63" s="570" t="s">
        <v>2922</v>
      </c>
      <c r="D63" s="66"/>
      <c r="E63" s="5"/>
      <c r="F63" s="66"/>
      <c r="G63" s="5"/>
    </row>
    <row r="64" spans="1:7" ht="15">
      <c r="A64" s="5" t="s">
        <v>394</v>
      </c>
      <c r="B64" s="7" t="s">
        <v>2858</v>
      </c>
      <c r="C64" s="570" t="s">
        <v>2922</v>
      </c>
      <c r="D64" s="66"/>
      <c r="E64" s="5"/>
      <c r="F64" s="66"/>
      <c r="G64" s="5"/>
    </row>
    <row r="65" spans="1:7" ht="15">
      <c r="A65" s="5" t="s">
        <v>395</v>
      </c>
      <c r="B65" s="7" t="s">
        <v>2859</v>
      </c>
      <c r="C65" s="570" t="s">
        <v>2922</v>
      </c>
      <c r="D65" s="66"/>
      <c r="E65" s="5"/>
      <c r="F65" s="66"/>
      <c r="G65" s="5"/>
    </row>
    <row r="66" spans="1:7" ht="15">
      <c r="A66" s="5" t="s">
        <v>396</v>
      </c>
      <c r="B66" s="7" t="s">
        <v>2860</v>
      </c>
      <c r="C66" s="570" t="s">
        <v>2922</v>
      </c>
      <c r="D66" s="66"/>
      <c r="E66" s="5"/>
      <c r="F66" s="66"/>
      <c r="G66" s="5"/>
    </row>
    <row r="67" spans="1:7" ht="15">
      <c r="A67" s="5" t="s">
        <v>397</v>
      </c>
      <c r="B67" s="7" t="s">
        <v>2863</v>
      </c>
      <c r="C67" s="570" t="s">
        <v>2922</v>
      </c>
      <c r="D67" s="66"/>
      <c r="E67" s="5"/>
      <c r="F67" s="66"/>
      <c r="G67" s="5"/>
    </row>
    <row r="68" spans="1:7" ht="15">
      <c r="A68" s="5" t="s">
        <v>398</v>
      </c>
      <c r="B68" s="7" t="s">
        <v>2861</v>
      </c>
      <c r="C68" s="570" t="s">
        <v>2922</v>
      </c>
      <c r="D68" s="66"/>
      <c r="E68" s="5"/>
      <c r="F68" s="66"/>
      <c r="G68" s="5"/>
    </row>
    <row r="69" spans="1:7" ht="15">
      <c r="A69" s="5" t="s">
        <v>399</v>
      </c>
      <c r="B69" s="7" t="s">
        <v>2736</v>
      </c>
      <c r="C69" s="570" t="s">
        <v>2922</v>
      </c>
      <c r="D69" s="66"/>
      <c r="E69" s="5"/>
      <c r="F69" s="66"/>
      <c r="G69" s="5"/>
    </row>
    <row r="70" spans="1:7" ht="15">
      <c r="A70" s="5" t="s">
        <v>400</v>
      </c>
      <c r="B70" s="63" t="s">
        <v>2890</v>
      </c>
      <c r="C70" s="570"/>
      <c r="D70" s="5"/>
      <c r="E70" s="5"/>
      <c r="F70" s="5"/>
      <c r="G70" s="5"/>
    </row>
    <row r="71" spans="1:7" ht="15">
      <c r="A71" s="5" t="s">
        <v>401</v>
      </c>
      <c r="B71" s="63" t="s">
        <v>2890</v>
      </c>
      <c r="C71" s="570"/>
      <c r="D71" s="5"/>
      <c r="E71" s="5"/>
      <c r="F71" s="5"/>
      <c r="G71" s="5"/>
    </row>
    <row r="72" spans="1:7" ht="15">
      <c r="A72" s="5" t="s">
        <v>402</v>
      </c>
      <c r="B72" s="63" t="s">
        <v>2890</v>
      </c>
      <c r="C72" s="570"/>
      <c r="D72" s="5"/>
      <c r="E72" s="5"/>
      <c r="F72" s="5"/>
      <c r="G72" s="5"/>
    </row>
    <row r="73" spans="1:7" ht="15">
      <c r="A73" s="5" t="s">
        <v>403</v>
      </c>
      <c r="B73" s="63" t="s">
        <v>2890</v>
      </c>
      <c r="C73" s="570"/>
      <c r="D73" s="5"/>
      <c r="E73" s="5"/>
      <c r="F73" s="5"/>
      <c r="G73" s="5"/>
    </row>
    <row r="74" spans="1:7" ht="15">
      <c r="A74" s="5" t="s">
        <v>404</v>
      </c>
      <c r="B74" s="63" t="s">
        <v>2890</v>
      </c>
      <c r="C74" s="570"/>
      <c r="D74" s="5"/>
      <c r="E74" s="5"/>
      <c r="F74" s="5"/>
      <c r="G74" s="5"/>
    </row>
    <row r="75" spans="1:7" ht="15">
      <c r="A75" s="5" t="s">
        <v>405</v>
      </c>
      <c r="B75" s="63" t="s">
        <v>2890</v>
      </c>
      <c r="C75" s="570"/>
      <c r="D75" s="5"/>
      <c r="E75" s="5"/>
      <c r="F75" s="5"/>
      <c r="G75" s="5"/>
    </row>
    <row r="76" spans="1:7" ht="15">
      <c r="A76" s="5" t="s">
        <v>406</v>
      </c>
      <c r="B76" s="63" t="s">
        <v>2890</v>
      </c>
      <c r="C76" s="570"/>
      <c r="D76" s="5"/>
      <c r="E76" s="5"/>
      <c r="F76" s="5"/>
      <c r="G76" s="5"/>
    </row>
    <row r="77" spans="1:7" ht="15">
      <c r="A77" s="5" t="s">
        <v>407</v>
      </c>
      <c r="B77" s="63" t="s">
        <v>2890</v>
      </c>
      <c r="C77" s="570"/>
      <c r="D77" s="5"/>
      <c r="E77" s="5"/>
      <c r="F77" s="5"/>
      <c r="G77" s="5"/>
    </row>
    <row r="78" spans="1:7" ht="15">
      <c r="A78" s="5" t="s">
        <v>408</v>
      </c>
      <c r="B78" s="63" t="s">
        <v>2890</v>
      </c>
      <c r="C78" s="570"/>
      <c r="D78" s="5"/>
      <c r="E78" s="5"/>
      <c r="F78" s="5"/>
      <c r="G78" s="5"/>
    </row>
    <row r="79" spans="1:7" ht="15">
      <c r="A79" s="5" t="s">
        <v>409</v>
      </c>
      <c r="B79" s="63" t="s">
        <v>2890</v>
      </c>
      <c r="C79" s="570"/>
      <c r="D79" s="5"/>
      <c r="E79" s="5"/>
      <c r="F79" s="5"/>
      <c r="G79" s="5"/>
    </row>
    <row r="80" spans="1:7" ht="15">
      <c r="A80" s="39"/>
      <c r="B80" s="56" t="s">
        <v>410</v>
      </c>
      <c r="C80" s="39" t="s">
        <v>126</v>
      </c>
      <c r="D80" s="39"/>
      <c r="E80" s="38"/>
      <c r="F80" s="41"/>
      <c r="G80" s="41"/>
    </row>
    <row r="81" spans="1:7" ht="15">
      <c r="A81" s="5" t="s">
        <v>411</v>
      </c>
      <c r="B81" s="5" t="s">
        <v>2770</v>
      </c>
      <c r="C81" s="570" t="s">
        <v>2922</v>
      </c>
      <c r="D81" s="5"/>
      <c r="E81" s="3"/>
      <c r="F81" s="5"/>
      <c r="G81" s="3"/>
    </row>
    <row r="82" spans="1:7" ht="15">
      <c r="A82" s="5" t="s">
        <v>412</v>
      </c>
      <c r="B82" s="5" t="s">
        <v>2771</v>
      </c>
      <c r="C82" s="570" t="s">
        <v>2922</v>
      </c>
      <c r="D82" s="5"/>
      <c r="E82" s="3"/>
      <c r="F82" s="5"/>
      <c r="G82" s="3"/>
    </row>
    <row r="83" spans="1:7" ht="15">
      <c r="A83" s="5" t="s">
        <v>413</v>
      </c>
      <c r="B83" s="5" t="s">
        <v>2736</v>
      </c>
      <c r="C83" s="570" t="s">
        <v>2922</v>
      </c>
      <c r="D83" s="5"/>
      <c r="E83" s="3"/>
      <c r="F83" s="5"/>
      <c r="G83" s="3"/>
    </row>
    <row r="84" spans="1:7" ht="15">
      <c r="A84" s="5" t="s">
        <v>414</v>
      </c>
      <c r="B84" s="5"/>
      <c r="C84" s="570"/>
      <c r="D84" s="5"/>
      <c r="E84" s="3"/>
      <c r="F84" s="5"/>
      <c r="G84" s="3"/>
    </row>
    <row r="85" spans="1:7" ht="15">
      <c r="A85" s="5" t="s">
        <v>415</v>
      </c>
      <c r="B85" s="5"/>
      <c r="C85" s="570"/>
      <c r="D85" s="5"/>
      <c r="E85" s="3"/>
      <c r="F85" s="5"/>
      <c r="G85" s="3"/>
    </row>
    <row r="86" spans="1:7" ht="15">
      <c r="A86" s="5" t="s">
        <v>416</v>
      </c>
      <c r="B86" s="5"/>
      <c r="C86" s="570"/>
      <c r="D86" s="5"/>
      <c r="E86" s="3"/>
      <c r="F86" s="5"/>
      <c r="G86" s="3"/>
    </row>
    <row r="87" spans="1:7" ht="15">
      <c r="A87" s="5" t="s">
        <v>417</v>
      </c>
      <c r="B87" s="5"/>
      <c r="C87" s="570"/>
      <c r="D87" s="5"/>
      <c r="E87" s="3"/>
      <c r="F87" s="5"/>
      <c r="G87" s="3"/>
    </row>
    <row r="88" spans="1:7" ht="15">
      <c r="A88" s="5" t="s">
        <v>418</v>
      </c>
      <c r="B88" s="5"/>
      <c r="C88" s="570"/>
      <c r="D88" s="5"/>
      <c r="E88" s="3"/>
      <c r="F88" s="5"/>
      <c r="G88" s="3"/>
    </row>
    <row r="89" spans="1:7" ht="15">
      <c r="A89" s="5" t="s">
        <v>419</v>
      </c>
      <c r="B89" s="5"/>
      <c r="C89" s="570"/>
      <c r="D89" s="5"/>
      <c r="E89" s="3"/>
      <c r="F89" s="5"/>
      <c r="G89" s="3"/>
    </row>
    <row r="90" spans="1:7" ht="15">
      <c r="A90" s="39"/>
      <c r="B90" s="56" t="s">
        <v>420</v>
      </c>
      <c r="C90" s="39" t="s">
        <v>126</v>
      </c>
      <c r="D90" s="39"/>
      <c r="E90" s="38"/>
      <c r="F90" s="41"/>
      <c r="G90" s="41"/>
    </row>
    <row r="91" spans="1:7" ht="15">
      <c r="A91" s="5" t="s">
        <v>421</v>
      </c>
      <c r="B91" s="5" t="s">
        <v>2773</v>
      </c>
      <c r="C91" s="570" t="s">
        <v>2922</v>
      </c>
      <c r="D91" s="5"/>
      <c r="E91" s="3"/>
      <c r="F91" s="5"/>
      <c r="G91" s="3"/>
    </row>
    <row r="92" spans="1:7" ht="15">
      <c r="A92" s="5" t="s">
        <v>422</v>
      </c>
      <c r="B92" s="5" t="s">
        <v>2748</v>
      </c>
      <c r="C92" s="570" t="s">
        <v>2922</v>
      </c>
      <c r="D92" s="5"/>
      <c r="E92" s="3"/>
      <c r="F92" s="5"/>
      <c r="G92" s="3"/>
    </row>
    <row r="93" spans="1:7" ht="15">
      <c r="A93" s="5" t="s">
        <v>423</v>
      </c>
      <c r="B93" s="5" t="s">
        <v>2736</v>
      </c>
      <c r="C93" s="570" t="s">
        <v>2922</v>
      </c>
      <c r="D93" s="5"/>
      <c r="E93" s="3"/>
      <c r="F93" s="5"/>
      <c r="G93" s="3"/>
    </row>
    <row r="94" spans="1:7" ht="15">
      <c r="A94" s="5" t="s">
        <v>424</v>
      </c>
      <c r="B94" s="5"/>
      <c r="C94" s="570"/>
      <c r="D94" s="5"/>
      <c r="E94" s="3"/>
      <c r="F94" s="5"/>
      <c r="G94" s="3"/>
    </row>
    <row r="95" spans="1:7" ht="15">
      <c r="A95" s="5" t="s">
        <v>425</v>
      </c>
      <c r="B95" s="5"/>
      <c r="C95" s="570"/>
      <c r="D95" s="5"/>
      <c r="E95" s="3"/>
      <c r="F95" s="5"/>
      <c r="G95" s="3"/>
    </row>
    <row r="96" spans="1:7" ht="15">
      <c r="A96" s="5" t="s">
        <v>426</v>
      </c>
      <c r="B96" s="5"/>
      <c r="C96" s="570"/>
      <c r="D96" s="5"/>
      <c r="E96" s="3"/>
      <c r="F96" s="5"/>
      <c r="G96" s="3"/>
    </row>
    <row r="97" spans="1:7" ht="15">
      <c r="A97" s="5" t="s">
        <v>427</v>
      </c>
      <c r="B97" s="5"/>
      <c r="C97" s="570"/>
      <c r="D97" s="5"/>
      <c r="E97" s="3"/>
      <c r="F97" s="5"/>
      <c r="G97" s="3"/>
    </row>
    <row r="98" spans="1:7" ht="15">
      <c r="A98" s="5" t="s">
        <v>428</v>
      </c>
      <c r="B98" s="5"/>
      <c r="C98" s="570"/>
      <c r="D98" s="5"/>
      <c r="E98" s="3"/>
      <c r="F98" s="5"/>
      <c r="G98" s="3"/>
    </row>
    <row r="99" spans="1:7" ht="15">
      <c r="A99" s="5" t="s">
        <v>429</v>
      </c>
      <c r="B99" s="5"/>
      <c r="C99" s="570"/>
      <c r="D99" s="5"/>
      <c r="E99" s="3"/>
      <c r="F99" s="5"/>
      <c r="G99" s="3"/>
    </row>
    <row r="100" spans="1:7" ht="15">
      <c r="A100" s="39"/>
      <c r="B100" s="56" t="s">
        <v>430</v>
      </c>
      <c r="C100" s="39" t="s">
        <v>126</v>
      </c>
      <c r="D100" s="39"/>
      <c r="E100" s="38"/>
      <c r="F100" s="41"/>
      <c r="G100" s="41"/>
    </row>
    <row r="101" spans="1:7" ht="15">
      <c r="A101" s="5" t="s">
        <v>431</v>
      </c>
      <c r="B101" s="9" t="s">
        <v>2797</v>
      </c>
      <c r="C101" s="570" t="s">
        <v>2922</v>
      </c>
      <c r="D101" s="5"/>
      <c r="E101" s="3"/>
      <c r="F101" s="5"/>
      <c r="G101" s="3"/>
    </row>
    <row r="102" spans="1:7" ht="15">
      <c r="A102" s="5" t="s">
        <v>432</v>
      </c>
      <c r="B102" s="9" t="s">
        <v>2753</v>
      </c>
      <c r="C102" s="570" t="s">
        <v>2922</v>
      </c>
      <c r="D102" s="5"/>
      <c r="E102" s="3"/>
      <c r="F102" s="5"/>
      <c r="G102" s="3"/>
    </row>
    <row r="103" spans="1:7" ht="15">
      <c r="A103" s="5" t="s">
        <v>433</v>
      </c>
      <c r="B103" s="9" t="s">
        <v>2754</v>
      </c>
      <c r="C103" s="570" t="s">
        <v>2922</v>
      </c>
      <c r="D103" s="5"/>
      <c r="E103" s="5"/>
      <c r="F103" s="5"/>
      <c r="G103" s="3"/>
    </row>
    <row r="104" spans="1:7" ht="15">
      <c r="A104" s="5" t="s">
        <v>434</v>
      </c>
      <c r="B104" s="9" t="s">
        <v>2755</v>
      </c>
      <c r="C104" s="570" t="s">
        <v>2922</v>
      </c>
      <c r="D104" s="5"/>
      <c r="E104" s="5"/>
      <c r="F104" s="5"/>
      <c r="G104" s="3"/>
    </row>
    <row r="105" spans="1:7" ht="15">
      <c r="A105" s="5" t="s">
        <v>435</v>
      </c>
      <c r="B105" s="9" t="s">
        <v>2756</v>
      </c>
      <c r="C105" s="570" t="s">
        <v>2922</v>
      </c>
      <c r="D105" s="5"/>
      <c r="E105" s="5"/>
      <c r="F105" s="5"/>
      <c r="G105" s="3"/>
    </row>
    <row r="106" spans="1:7" ht="15">
      <c r="A106" s="5" t="s">
        <v>436</v>
      </c>
      <c r="B106" s="9"/>
      <c r="C106" s="570"/>
      <c r="D106" s="5"/>
      <c r="E106" s="5"/>
      <c r="F106" s="5"/>
      <c r="G106" s="3"/>
    </row>
    <row r="107" spans="1:7" ht="15">
      <c r="A107" s="5" t="s">
        <v>437</v>
      </c>
      <c r="B107" s="9"/>
      <c r="C107" s="570"/>
      <c r="D107" s="5"/>
      <c r="E107" s="5"/>
      <c r="F107" s="5"/>
      <c r="G107" s="3"/>
    </row>
    <row r="108" spans="1:7" ht="15">
      <c r="A108" s="5" t="s">
        <v>438</v>
      </c>
      <c r="B108" s="9"/>
      <c r="C108" s="570"/>
      <c r="D108" s="5"/>
      <c r="E108" s="5"/>
      <c r="F108" s="5"/>
      <c r="G108" s="3"/>
    </row>
    <row r="109" spans="1:7" ht="15">
      <c r="A109" s="5" t="s">
        <v>439</v>
      </c>
      <c r="B109" s="9"/>
      <c r="C109" s="570"/>
      <c r="D109" s="5"/>
      <c r="E109" s="5"/>
      <c r="F109" s="5"/>
      <c r="G109" s="3"/>
    </row>
    <row r="110" spans="1:7" ht="15">
      <c r="A110" s="39"/>
      <c r="B110" s="56" t="s">
        <v>440</v>
      </c>
      <c r="C110" s="39" t="s">
        <v>126</v>
      </c>
      <c r="D110" s="39"/>
      <c r="E110" s="38"/>
      <c r="F110" s="41"/>
      <c r="G110" s="41"/>
    </row>
    <row r="111" spans="1:7" ht="15">
      <c r="A111" s="5" t="s">
        <v>441</v>
      </c>
      <c r="B111" s="5" t="s">
        <v>2823</v>
      </c>
      <c r="C111" s="570" t="s">
        <v>2922</v>
      </c>
      <c r="D111" s="5"/>
      <c r="E111" s="3"/>
      <c r="F111" s="5"/>
      <c r="G111" s="3"/>
    </row>
    <row r="112" spans="1:7" ht="15">
      <c r="A112" s="5" t="s">
        <v>442</v>
      </c>
      <c r="B112" s="5"/>
      <c r="C112" s="570"/>
      <c r="D112" s="5"/>
      <c r="E112" s="3"/>
      <c r="F112" s="5"/>
      <c r="G112" s="3"/>
    </row>
    <row r="113" spans="1:7" ht="15">
      <c r="A113" s="5" t="s">
        <v>443</v>
      </c>
      <c r="B113" s="5"/>
      <c r="C113" s="570"/>
      <c r="D113" s="5"/>
      <c r="E113" s="3"/>
      <c r="F113" s="5"/>
      <c r="G113" s="3"/>
    </row>
    <row r="114" spans="1:7" ht="15">
      <c r="A114" s="5" t="s">
        <v>444</v>
      </c>
      <c r="B114" s="5"/>
      <c r="C114" s="570"/>
      <c r="D114" s="5"/>
      <c r="E114" s="3"/>
      <c r="F114" s="5"/>
      <c r="G114" s="3"/>
    </row>
    <row r="115" spans="1:7" ht="15">
      <c r="A115" s="5" t="s">
        <v>445</v>
      </c>
      <c r="B115" s="5"/>
      <c r="C115" s="570"/>
      <c r="D115" s="5"/>
      <c r="E115" s="3"/>
      <c r="F115" s="5"/>
      <c r="G115" s="3"/>
    </row>
    <row r="116" spans="1:7" ht="15">
      <c r="A116" s="39"/>
      <c r="B116" s="56" t="s">
        <v>446</v>
      </c>
      <c r="C116" s="39" t="s">
        <v>2887</v>
      </c>
      <c r="D116" s="39" t="s">
        <v>2793</v>
      </c>
      <c r="E116" s="38"/>
      <c r="F116" s="39" t="s">
        <v>126</v>
      </c>
      <c r="G116" s="39" t="s">
        <v>2885</v>
      </c>
    </row>
    <row r="117" spans="1:7" ht="15">
      <c r="A117" s="5" t="s">
        <v>447</v>
      </c>
      <c r="B117" s="7" t="s">
        <v>2825</v>
      </c>
      <c r="C117" s="5" t="s">
        <v>2922</v>
      </c>
      <c r="D117" s="13"/>
      <c r="E117" s="13"/>
      <c r="F117" s="48"/>
      <c r="G117" s="48"/>
    </row>
    <row r="118" spans="1:7" ht="15">
      <c r="A118" s="13"/>
      <c r="B118" s="49"/>
      <c r="C118" s="13"/>
      <c r="D118" s="13"/>
      <c r="E118" s="13"/>
      <c r="F118" s="48"/>
      <c r="G118" s="48"/>
    </row>
    <row r="119" spans="1:7" ht="15">
      <c r="A119" s="5"/>
      <c r="B119" s="7" t="s">
        <v>2888</v>
      </c>
      <c r="C119" s="13"/>
      <c r="D119" s="13"/>
      <c r="E119" s="13"/>
      <c r="F119" s="48"/>
      <c r="G119" s="48"/>
    </row>
    <row r="120" spans="1:7" ht="15">
      <c r="A120" s="5" t="s">
        <v>448</v>
      </c>
      <c r="B120" s="7" t="s">
        <v>168</v>
      </c>
      <c r="C120" s="5" t="s">
        <v>2922</v>
      </c>
      <c r="D120" s="5" t="s">
        <v>2922</v>
      </c>
      <c r="E120" s="13"/>
      <c r="F120" s="40">
        <f aca="true" t="shared" si="0" ref="F120:F143">IF($C$144=0,"",IF(C120="ND2","",C120/$C$144))</f>
      </c>
      <c r="G120" s="40">
        <f aca="true" t="shared" si="1" ref="G120:G143">IF($D$144=0,"",IF(D120="ND2","",D120/$D$144))</f>
      </c>
    </row>
    <row r="121" spans="1:7" ht="15">
      <c r="A121" s="5" t="s">
        <v>449</v>
      </c>
      <c r="B121" s="7" t="s">
        <v>168</v>
      </c>
      <c r="C121" s="5" t="s">
        <v>2922</v>
      </c>
      <c r="D121" s="5" t="s">
        <v>2922</v>
      </c>
      <c r="E121" s="13"/>
      <c r="F121" s="40">
        <f t="shared" si="0"/>
      </c>
      <c r="G121" s="40">
        <f t="shared" si="1"/>
      </c>
    </row>
    <row r="122" spans="1:7" ht="15">
      <c r="A122" s="5" t="s">
        <v>450</v>
      </c>
      <c r="B122" s="7" t="s">
        <v>168</v>
      </c>
      <c r="C122" s="5" t="s">
        <v>2922</v>
      </c>
      <c r="D122" s="5" t="s">
        <v>2922</v>
      </c>
      <c r="E122" s="13"/>
      <c r="F122" s="40">
        <f t="shared" si="0"/>
      </c>
      <c r="G122" s="40">
        <f t="shared" si="1"/>
      </c>
    </row>
    <row r="123" spans="1:7" ht="15">
      <c r="A123" s="5" t="s">
        <v>451</v>
      </c>
      <c r="B123" s="7" t="s">
        <v>168</v>
      </c>
      <c r="C123" s="5" t="s">
        <v>2922</v>
      </c>
      <c r="D123" s="5" t="s">
        <v>2922</v>
      </c>
      <c r="E123" s="13"/>
      <c r="F123" s="40">
        <f t="shared" si="0"/>
      </c>
      <c r="G123" s="40">
        <f t="shared" si="1"/>
      </c>
    </row>
    <row r="124" spans="1:7" ht="15">
      <c r="A124" s="5" t="s">
        <v>452</v>
      </c>
      <c r="B124" s="7" t="s">
        <v>168</v>
      </c>
      <c r="C124" s="5" t="s">
        <v>2922</v>
      </c>
      <c r="D124" s="5" t="s">
        <v>2922</v>
      </c>
      <c r="E124" s="13"/>
      <c r="F124" s="40">
        <f t="shared" si="0"/>
      </c>
      <c r="G124" s="40">
        <f t="shared" si="1"/>
      </c>
    </row>
    <row r="125" spans="1:7" ht="15">
      <c r="A125" s="5" t="s">
        <v>453</v>
      </c>
      <c r="B125" s="7" t="s">
        <v>168</v>
      </c>
      <c r="C125" s="5" t="s">
        <v>2922</v>
      </c>
      <c r="D125" s="5" t="s">
        <v>2922</v>
      </c>
      <c r="E125" s="13"/>
      <c r="F125" s="40">
        <f t="shared" si="0"/>
      </c>
      <c r="G125" s="40">
        <f t="shared" si="1"/>
      </c>
    </row>
    <row r="126" spans="1:7" ht="15">
      <c r="A126" s="5" t="s">
        <v>454</v>
      </c>
      <c r="B126" s="7" t="s">
        <v>168</v>
      </c>
      <c r="C126" s="5" t="s">
        <v>2922</v>
      </c>
      <c r="D126" s="5" t="s">
        <v>2922</v>
      </c>
      <c r="E126" s="13"/>
      <c r="F126" s="40">
        <f t="shared" si="0"/>
      </c>
      <c r="G126" s="40">
        <f t="shared" si="1"/>
      </c>
    </row>
    <row r="127" spans="1:7" ht="15">
      <c r="A127" s="5" t="s">
        <v>455</v>
      </c>
      <c r="B127" s="7" t="s">
        <v>168</v>
      </c>
      <c r="C127" s="5" t="s">
        <v>2922</v>
      </c>
      <c r="D127" s="5" t="s">
        <v>2922</v>
      </c>
      <c r="E127" s="13"/>
      <c r="F127" s="40">
        <f t="shared" si="0"/>
      </c>
      <c r="G127" s="40">
        <f t="shared" si="1"/>
      </c>
    </row>
    <row r="128" spans="1:7" ht="15">
      <c r="A128" s="5" t="s">
        <v>456</v>
      </c>
      <c r="B128" s="7" t="s">
        <v>168</v>
      </c>
      <c r="C128" s="5" t="s">
        <v>2922</v>
      </c>
      <c r="D128" s="5" t="s">
        <v>2922</v>
      </c>
      <c r="E128" s="13"/>
      <c r="F128" s="40">
        <f t="shared" si="0"/>
      </c>
      <c r="G128" s="40">
        <f t="shared" si="1"/>
      </c>
    </row>
    <row r="129" spans="1:7" ht="15">
      <c r="A129" s="5" t="s">
        <v>457</v>
      </c>
      <c r="B129" s="7" t="s">
        <v>168</v>
      </c>
      <c r="C129" s="5" t="s">
        <v>2922</v>
      </c>
      <c r="D129" s="5" t="s">
        <v>2922</v>
      </c>
      <c r="E129" s="7"/>
      <c r="F129" s="40">
        <f t="shared" si="0"/>
      </c>
      <c r="G129" s="40">
        <f t="shared" si="1"/>
      </c>
    </row>
    <row r="130" spans="1:7" ht="15">
      <c r="A130" s="5" t="s">
        <v>458</v>
      </c>
      <c r="B130" s="7" t="s">
        <v>168</v>
      </c>
      <c r="C130" s="5" t="s">
        <v>2922</v>
      </c>
      <c r="D130" s="5" t="s">
        <v>2922</v>
      </c>
      <c r="E130" s="7"/>
      <c r="F130" s="40">
        <f t="shared" si="0"/>
      </c>
      <c r="G130" s="40">
        <f t="shared" si="1"/>
      </c>
    </row>
    <row r="131" spans="1:7" ht="15">
      <c r="A131" s="5" t="s">
        <v>459</v>
      </c>
      <c r="B131" s="7" t="s">
        <v>168</v>
      </c>
      <c r="C131" s="5" t="s">
        <v>2922</v>
      </c>
      <c r="D131" s="5" t="s">
        <v>2922</v>
      </c>
      <c r="E131" s="7"/>
      <c r="F131" s="40">
        <f t="shared" si="0"/>
      </c>
      <c r="G131" s="40">
        <f t="shared" si="1"/>
      </c>
    </row>
    <row r="132" spans="1:7" ht="15">
      <c r="A132" s="5" t="s">
        <v>460</v>
      </c>
      <c r="B132" s="7" t="s">
        <v>168</v>
      </c>
      <c r="C132" s="5" t="s">
        <v>2922</v>
      </c>
      <c r="D132" s="5" t="s">
        <v>2922</v>
      </c>
      <c r="E132" s="7"/>
      <c r="F132" s="40">
        <f t="shared" si="0"/>
      </c>
      <c r="G132" s="40">
        <f t="shared" si="1"/>
      </c>
    </row>
    <row r="133" spans="1:7" ht="15">
      <c r="A133" s="5" t="s">
        <v>461</v>
      </c>
      <c r="B133" s="7" t="s">
        <v>168</v>
      </c>
      <c r="C133" s="5" t="s">
        <v>2922</v>
      </c>
      <c r="D133" s="5" t="s">
        <v>2922</v>
      </c>
      <c r="E133" s="7"/>
      <c r="F133" s="40">
        <f t="shared" si="0"/>
      </c>
      <c r="G133" s="40">
        <f t="shared" si="1"/>
      </c>
    </row>
    <row r="134" spans="1:7" ht="15">
      <c r="A134" s="5" t="s">
        <v>462</v>
      </c>
      <c r="B134" s="7" t="s">
        <v>168</v>
      </c>
      <c r="C134" s="5" t="s">
        <v>2922</v>
      </c>
      <c r="D134" s="5" t="s">
        <v>2922</v>
      </c>
      <c r="E134" s="7"/>
      <c r="F134" s="40">
        <f t="shared" si="0"/>
      </c>
      <c r="G134" s="40">
        <f t="shared" si="1"/>
      </c>
    </row>
    <row r="135" spans="1:7" ht="15">
      <c r="A135" s="5" t="s">
        <v>463</v>
      </c>
      <c r="B135" s="7" t="s">
        <v>168</v>
      </c>
      <c r="C135" s="5" t="s">
        <v>2922</v>
      </c>
      <c r="D135" s="5" t="s">
        <v>2922</v>
      </c>
      <c r="E135" s="5"/>
      <c r="F135" s="40">
        <f t="shared" si="0"/>
      </c>
      <c r="G135" s="40">
        <f t="shared" si="1"/>
      </c>
    </row>
    <row r="136" spans="1:7" ht="15">
      <c r="A136" s="5" t="s">
        <v>464</v>
      </c>
      <c r="B136" s="7" t="s">
        <v>168</v>
      </c>
      <c r="C136" s="5" t="s">
        <v>2922</v>
      </c>
      <c r="D136" s="5" t="s">
        <v>2922</v>
      </c>
      <c r="E136" s="567"/>
      <c r="F136" s="40">
        <f t="shared" si="0"/>
      </c>
      <c r="G136" s="40">
        <f t="shared" si="1"/>
      </c>
    </row>
    <row r="137" spans="1:7" ht="15">
      <c r="A137" s="5" t="s">
        <v>465</v>
      </c>
      <c r="B137" s="7" t="s">
        <v>168</v>
      </c>
      <c r="C137" s="5" t="s">
        <v>2922</v>
      </c>
      <c r="D137" s="5" t="s">
        <v>2922</v>
      </c>
      <c r="E137" s="567"/>
      <c r="F137" s="40">
        <f t="shared" si="0"/>
      </c>
      <c r="G137" s="40">
        <f t="shared" si="1"/>
      </c>
    </row>
    <row r="138" spans="1:7" ht="15">
      <c r="A138" s="5" t="s">
        <v>466</v>
      </c>
      <c r="B138" s="7" t="s">
        <v>168</v>
      </c>
      <c r="C138" s="5" t="s">
        <v>2922</v>
      </c>
      <c r="D138" s="5" t="s">
        <v>2922</v>
      </c>
      <c r="E138" s="567"/>
      <c r="F138" s="40">
        <f t="shared" si="0"/>
      </c>
      <c r="G138" s="40">
        <f t="shared" si="1"/>
      </c>
    </row>
    <row r="139" spans="1:7" ht="15">
      <c r="A139" s="5" t="s">
        <v>467</v>
      </c>
      <c r="B139" s="7" t="s">
        <v>168</v>
      </c>
      <c r="C139" s="5" t="s">
        <v>2922</v>
      </c>
      <c r="D139" s="5" t="s">
        <v>2922</v>
      </c>
      <c r="E139" s="567"/>
      <c r="F139" s="40">
        <f t="shared" si="0"/>
      </c>
      <c r="G139" s="40">
        <f t="shared" si="1"/>
      </c>
    </row>
    <row r="140" spans="1:7" ht="15">
      <c r="A140" s="5" t="s">
        <v>468</v>
      </c>
      <c r="B140" s="7" t="s">
        <v>168</v>
      </c>
      <c r="C140" s="5" t="s">
        <v>2922</v>
      </c>
      <c r="D140" s="5" t="s">
        <v>2922</v>
      </c>
      <c r="E140" s="567"/>
      <c r="F140" s="40">
        <f t="shared" si="0"/>
      </c>
      <c r="G140" s="40">
        <f t="shared" si="1"/>
      </c>
    </row>
    <row r="141" spans="1:7" ht="15">
      <c r="A141" s="5" t="s">
        <v>469</v>
      </c>
      <c r="B141" s="7" t="s">
        <v>168</v>
      </c>
      <c r="C141" s="5" t="s">
        <v>2922</v>
      </c>
      <c r="D141" s="5" t="s">
        <v>2922</v>
      </c>
      <c r="E141" s="567"/>
      <c r="F141" s="40">
        <f t="shared" si="0"/>
      </c>
      <c r="G141" s="40">
        <f t="shared" si="1"/>
      </c>
    </row>
    <row r="142" spans="1:7" ht="15">
      <c r="A142" s="5" t="s">
        <v>470</v>
      </c>
      <c r="B142" s="7" t="s">
        <v>168</v>
      </c>
      <c r="C142" s="5" t="s">
        <v>2922</v>
      </c>
      <c r="D142" s="5" t="s">
        <v>2922</v>
      </c>
      <c r="E142" s="567"/>
      <c r="F142" s="40">
        <f t="shared" si="0"/>
      </c>
      <c r="G142" s="40">
        <f t="shared" si="1"/>
      </c>
    </row>
    <row r="143" spans="1:7" ht="15">
      <c r="A143" s="5" t="s">
        <v>471</v>
      </c>
      <c r="B143" s="7" t="s">
        <v>168</v>
      </c>
      <c r="C143" s="5" t="s">
        <v>2922</v>
      </c>
      <c r="D143" s="5" t="s">
        <v>2922</v>
      </c>
      <c r="E143" s="567"/>
      <c r="F143" s="40">
        <f t="shared" si="0"/>
      </c>
      <c r="G143" s="40">
        <f t="shared" si="1"/>
      </c>
    </row>
    <row r="144" spans="1:7" ht="15">
      <c r="A144" s="5" t="s">
        <v>472</v>
      </c>
      <c r="B144" s="8" t="s">
        <v>2735</v>
      </c>
      <c r="C144" s="7">
        <f>SUM(C120:C143)</f>
        <v>0</v>
      </c>
      <c r="D144" s="7">
        <f>SUM(D120:D143)</f>
        <v>0</v>
      </c>
      <c r="E144" s="567"/>
      <c r="F144" s="568">
        <f>SUM(F120:F143)</f>
        <v>0</v>
      </c>
      <c r="G144" s="568">
        <f>SUM(G120:G143)</f>
        <v>0</v>
      </c>
    </row>
    <row r="145" spans="1:7" ht="15">
      <c r="A145" s="39"/>
      <c r="B145" s="56" t="s">
        <v>473</v>
      </c>
      <c r="C145" s="39" t="s">
        <v>2887</v>
      </c>
      <c r="D145" s="39" t="s">
        <v>2793</v>
      </c>
      <c r="E145" s="38"/>
      <c r="F145" s="39" t="s">
        <v>126</v>
      </c>
      <c r="G145" s="39" t="s">
        <v>2885</v>
      </c>
    </row>
    <row r="146" spans="1:7" ht="15">
      <c r="A146" s="5" t="s">
        <v>474</v>
      </c>
      <c r="B146" s="5" t="s">
        <v>2872</v>
      </c>
      <c r="C146" s="570" t="s">
        <v>2922</v>
      </c>
      <c r="D146" s="5"/>
      <c r="E146" s="5"/>
      <c r="F146" s="5"/>
      <c r="G146" s="5"/>
    </row>
    <row r="147" spans="1:7" ht="15">
      <c r="A147" s="5"/>
      <c r="B147" s="5"/>
      <c r="C147" s="5"/>
      <c r="D147" s="5"/>
      <c r="E147" s="5"/>
      <c r="F147" s="5"/>
      <c r="G147" s="5"/>
    </row>
    <row r="148" spans="1:7" ht="15">
      <c r="A148" s="5"/>
      <c r="B148" s="7" t="s">
        <v>2983</v>
      </c>
      <c r="C148" s="5"/>
      <c r="D148" s="5"/>
      <c r="E148" s="5"/>
      <c r="F148" s="5"/>
      <c r="G148" s="5"/>
    </row>
    <row r="149" spans="1:7" ht="15">
      <c r="A149" s="5" t="s">
        <v>475</v>
      </c>
      <c r="B149" s="5" t="s">
        <v>2904</v>
      </c>
      <c r="C149" s="5" t="s">
        <v>2922</v>
      </c>
      <c r="D149" s="5" t="s">
        <v>2922</v>
      </c>
      <c r="E149" s="5"/>
      <c r="F149" s="40">
        <f aca="true" t="shared" si="2" ref="F149:F156">IF($C$157=0,"",IF(C149="ND2","",C149/$C$157))</f>
      </c>
      <c r="G149" s="40">
        <f aca="true" t="shared" si="3" ref="G149:G156">IF($D$157=0,"",IF(D149="ND2","",D149/$D$157))</f>
      </c>
    </row>
    <row r="150" spans="1:7" ht="15">
      <c r="A150" s="5" t="s">
        <v>476</v>
      </c>
      <c r="B150" s="5" t="s">
        <v>2906</v>
      </c>
      <c r="C150" s="5" t="s">
        <v>2922</v>
      </c>
      <c r="D150" s="5" t="s">
        <v>2922</v>
      </c>
      <c r="E150" s="5"/>
      <c r="F150" s="40">
        <f t="shared" si="2"/>
      </c>
      <c r="G150" s="40">
        <f t="shared" si="3"/>
      </c>
    </row>
    <row r="151" spans="1:7" ht="15">
      <c r="A151" s="5" t="s">
        <v>477</v>
      </c>
      <c r="B151" s="5" t="s">
        <v>2907</v>
      </c>
      <c r="C151" s="5" t="s">
        <v>2922</v>
      </c>
      <c r="D151" s="5" t="s">
        <v>2922</v>
      </c>
      <c r="E151" s="5"/>
      <c r="F151" s="40">
        <f t="shared" si="2"/>
      </c>
      <c r="G151" s="40">
        <f t="shared" si="3"/>
      </c>
    </row>
    <row r="152" spans="1:7" ht="15">
      <c r="A152" s="5" t="s">
        <v>478</v>
      </c>
      <c r="B152" s="5" t="s">
        <v>2908</v>
      </c>
      <c r="C152" s="5" t="s">
        <v>2922</v>
      </c>
      <c r="D152" s="5" t="s">
        <v>2922</v>
      </c>
      <c r="E152" s="5"/>
      <c r="F152" s="40">
        <f t="shared" si="2"/>
      </c>
      <c r="G152" s="40">
        <f t="shared" si="3"/>
      </c>
    </row>
    <row r="153" spans="1:7" ht="15">
      <c r="A153" s="5" t="s">
        <v>479</v>
      </c>
      <c r="B153" s="5" t="s">
        <v>2909</v>
      </c>
      <c r="C153" s="5" t="s">
        <v>2922</v>
      </c>
      <c r="D153" s="5" t="s">
        <v>2922</v>
      </c>
      <c r="E153" s="5"/>
      <c r="F153" s="40">
        <f t="shared" si="2"/>
      </c>
      <c r="G153" s="40">
        <f t="shared" si="3"/>
      </c>
    </row>
    <row r="154" spans="1:7" ht="15">
      <c r="A154" s="5" t="s">
        <v>480</v>
      </c>
      <c r="B154" s="5" t="s">
        <v>2910</v>
      </c>
      <c r="C154" s="5" t="s">
        <v>2922</v>
      </c>
      <c r="D154" s="5" t="s">
        <v>2922</v>
      </c>
      <c r="E154" s="5"/>
      <c r="F154" s="40">
        <f t="shared" si="2"/>
      </c>
      <c r="G154" s="40">
        <f t="shared" si="3"/>
      </c>
    </row>
    <row r="155" spans="1:7" ht="15">
      <c r="A155" s="5" t="s">
        <v>481</v>
      </c>
      <c r="B155" s="5" t="s">
        <v>2911</v>
      </c>
      <c r="C155" s="5" t="s">
        <v>2922</v>
      </c>
      <c r="D155" s="5" t="s">
        <v>2922</v>
      </c>
      <c r="E155" s="5"/>
      <c r="F155" s="40">
        <f t="shared" si="2"/>
      </c>
      <c r="G155" s="40">
        <f t="shared" si="3"/>
      </c>
    </row>
    <row r="156" spans="1:7" ht="15">
      <c r="A156" s="5" t="s">
        <v>482</v>
      </c>
      <c r="B156" s="5" t="s">
        <v>2905</v>
      </c>
      <c r="C156" s="5" t="s">
        <v>2922</v>
      </c>
      <c r="D156" s="5" t="s">
        <v>2922</v>
      </c>
      <c r="E156" s="5"/>
      <c r="F156" s="40">
        <f t="shared" si="2"/>
      </c>
      <c r="G156" s="40">
        <f t="shared" si="3"/>
      </c>
    </row>
    <row r="157" spans="1:7" ht="15">
      <c r="A157" s="5" t="s">
        <v>483</v>
      </c>
      <c r="B157" s="8" t="s">
        <v>2735</v>
      </c>
      <c r="C157" s="5">
        <f>SUM(C149:C156)</f>
        <v>0</v>
      </c>
      <c r="D157" s="5">
        <f>SUM(D149:D156)</f>
        <v>0</v>
      </c>
      <c r="E157" s="5"/>
      <c r="F157" s="567">
        <f>SUM(F149:F156)</f>
        <v>0</v>
      </c>
      <c r="G157" s="567">
        <f>SUM(G149:G156)</f>
        <v>0</v>
      </c>
    </row>
    <row r="158" spans="1:7" ht="15">
      <c r="A158" s="5" t="s">
        <v>484</v>
      </c>
      <c r="B158" s="63" t="s">
        <v>2912</v>
      </c>
      <c r="C158" s="5"/>
      <c r="D158" s="5"/>
      <c r="E158" s="5"/>
      <c r="F158" s="40">
        <f aca="true" t="shared" si="4" ref="F158:F163">IF($C$157=0,"",IF(C158="ND2","",C158/$C$157))</f>
      </c>
      <c r="G158" s="40">
        <f aca="true" t="shared" si="5" ref="G158:G163">IF($D$157=0,"",IF(D158="ND2","",D158/$D$157))</f>
      </c>
    </row>
    <row r="159" spans="1:7" ht="15">
      <c r="A159" s="5" t="s">
        <v>485</v>
      </c>
      <c r="B159" s="63" t="s">
        <v>2913</v>
      </c>
      <c r="C159" s="5"/>
      <c r="D159" s="5"/>
      <c r="E159" s="5"/>
      <c r="F159" s="40">
        <f t="shared" si="4"/>
      </c>
      <c r="G159" s="40">
        <f t="shared" si="5"/>
      </c>
    </row>
    <row r="160" spans="1:7" ht="15">
      <c r="A160" s="5" t="s">
        <v>486</v>
      </c>
      <c r="B160" s="63" t="s">
        <v>2914</v>
      </c>
      <c r="C160" s="5"/>
      <c r="D160" s="5"/>
      <c r="E160" s="5"/>
      <c r="F160" s="40">
        <f t="shared" si="4"/>
      </c>
      <c r="G160" s="40">
        <f t="shared" si="5"/>
      </c>
    </row>
    <row r="161" spans="1:7" ht="15">
      <c r="A161" s="5" t="s">
        <v>487</v>
      </c>
      <c r="B161" s="63" t="s">
        <v>2915</v>
      </c>
      <c r="C161" s="5"/>
      <c r="D161" s="5"/>
      <c r="E161" s="5"/>
      <c r="F161" s="40">
        <f t="shared" si="4"/>
      </c>
      <c r="G161" s="40">
        <f t="shared" si="5"/>
      </c>
    </row>
    <row r="162" spans="1:7" ht="15">
      <c r="A162" s="5" t="s">
        <v>488</v>
      </c>
      <c r="B162" s="63" t="s">
        <v>2916</v>
      </c>
      <c r="C162" s="5"/>
      <c r="D162" s="5"/>
      <c r="E162" s="5"/>
      <c r="F162" s="40">
        <f t="shared" si="4"/>
      </c>
      <c r="G162" s="40">
        <f t="shared" si="5"/>
      </c>
    </row>
    <row r="163" spans="1:7" ht="15">
      <c r="A163" s="5" t="s">
        <v>489</v>
      </c>
      <c r="B163" s="63" t="s">
        <v>2917</v>
      </c>
      <c r="C163" s="5"/>
      <c r="D163" s="5"/>
      <c r="E163" s="5"/>
      <c r="F163" s="40">
        <f t="shared" si="4"/>
      </c>
      <c r="G163" s="40">
        <f t="shared" si="5"/>
      </c>
    </row>
    <row r="164" spans="1:7" ht="15">
      <c r="A164" s="5" t="s">
        <v>490</v>
      </c>
      <c r="B164" s="63"/>
      <c r="C164" s="5"/>
      <c r="D164" s="5"/>
      <c r="E164" s="5"/>
      <c r="F164" s="40"/>
      <c r="G164" s="40"/>
    </row>
    <row r="165" spans="1:7" ht="15">
      <c r="A165" s="5" t="s">
        <v>491</v>
      </c>
      <c r="B165" s="63"/>
      <c r="C165" s="5"/>
      <c r="D165" s="5"/>
      <c r="E165" s="5"/>
      <c r="F165" s="40"/>
      <c r="G165" s="40"/>
    </row>
    <row r="166" spans="1:7" ht="15">
      <c r="A166" s="5" t="s">
        <v>492</v>
      </c>
      <c r="B166" s="63"/>
      <c r="C166" s="5"/>
      <c r="D166" s="5"/>
      <c r="E166" s="5"/>
      <c r="F166" s="40"/>
      <c r="G166" s="40"/>
    </row>
    <row r="167" spans="1:7" ht="15">
      <c r="A167" s="39"/>
      <c r="B167" s="56" t="s">
        <v>493</v>
      </c>
      <c r="C167" s="39" t="s">
        <v>2887</v>
      </c>
      <c r="D167" s="39" t="s">
        <v>2793</v>
      </c>
      <c r="E167" s="38"/>
      <c r="F167" s="39" t="s">
        <v>126</v>
      </c>
      <c r="G167" s="39" t="s">
        <v>2885</v>
      </c>
    </row>
    <row r="168" spans="1:7" ht="15">
      <c r="A168" s="5" t="s">
        <v>494</v>
      </c>
      <c r="B168" s="5" t="s">
        <v>2872</v>
      </c>
      <c r="C168" s="570" t="s">
        <v>2922</v>
      </c>
      <c r="D168" s="5"/>
      <c r="E168" s="5"/>
      <c r="F168" s="5"/>
      <c r="G168" s="5"/>
    </row>
    <row r="169" spans="1:7" ht="15">
      <c r="A169" s="5"/>
      <c r="B169" s="5"/>
      <c r="C169" s="5"/>
      <c r="D169" s="5"/>
      <c r="E169" s="5"/>
      <c r="F169" s="5"/>
      <c r="G169" s="5"/>
    </row>
    <row r="170" spans="1:7" ht="15">
      <c r="A170" s="5"/>
      <c r="B170" s="7" t="s">
        <v>2983</v>
      </c>
      <c r="C170" s="5"/>
      <c r="D170" s="5"/>
      <c r="E170" s="5"/>
      <c r="F170" s="5"/>
      <c r="G170" s="5"/>
    </row>
    <row r="171" spans="1:7" ht="15">
      <c r="A171" s="5" t="s">
        <v>495</v>
      </c>
      <c r="B171" s="5" t="s">
        <v>2904</v>
      </c>
      <c r="C171" s="5" t="s">
        <v>2922</v>
      </c>
      <c r="D171" s="5" t="s">
        <v>2922</v>
      </c>
      <c r="E171" s="5"/>
      <c r="F171" s="40">
        <f aca="true" t="shared" si="6" ref="F171:F178">IF($C$179=0,"",IF(C171="ND2","",C171/$C$179))</f>
      </c>
      <c r="G171" s="40">
        <f aca="true" t="shared" si="7" ref="G171:G178">IF($D$179=0,"",IF(D171="ND2","",D171/$D$179))</f>
      </c>
    </row>
    <row r="172" spans="1:7" ht="15">
      <c r="A172" s="5" t="s">
        <v>496</v>
      </c>
      <c r="B172" s="5" t="s">
        <v>2906</v>
      </c>
      <c r="C172" s="5" t="s">
        <v>2922</v>
      </c>
      <c r="D172" s="5" t="s">
        <v>2922</v>
      </c>
      <c r="E172" s="5"/>
      <c r="F172" s="40">
        <f t="shared" si="6"/>
      </c>
      <c r="G172" s="40">
        <f t="shared" si="7"/>
      </c>
    </row>
    <row r="173" spans="1:7" ht="15">
      <c r="A173" s="5" t="s">
        <v>497</v>
      </c>
      <c r="B173" s="5" t="s">
        <v>2907</v>
      </c>
      <c r="C173" s="5" t="s">
        <v>2922</v>
      </c>
      <c r="D173" s="5" t="s">
        <v>2922</v>
      </c>
      <c r="E173" s="5"/>
      <c r="F173" s="40">
        <f t="shared" si="6"/>
      </c>
      <c r="G173" s="40">
        <f t="shared" si="7"/>
      </c>
    </row>
    <row r="174" spans="1:7" ht="15">
      <c r="A174" s="5" t="s">
        <v>498</v>
      </c>
      <c r="B174" s="5" t="s">
        <v>2908</v>
      </c>
      <c r="C174" s="5" t="s">
        <v>2922</v>
      </c>
      <c r="D174" s="5" t="s">
        <v>2922</v>
      </c>
      <c r="E174" s="5"/>
      <c r="F174" s="40">
        <f t="shared" si="6"/>
      </c>
      <c r="G174" s="40">
        <f t="shared" si="7"/>
      </c>
    </row>
    <row r="175" spans="1:7" ht="15">
      <c r="A175" s="5" t="s">
        <v>499</v>
      </c>
      <c r="B175" s="5" t="s">
        <v>2909</v>
      </c>
      <c r="C175" s="5" t="s">
        <v>2922</v>
      </c>
      <c r="D175" s="5" t="s">
        <v>2922</v>
      </c>
      <c r="E175" s="5"/>
      <c r="F175" s="40">
        <f t="shared" si="6"/>
      </c>
      <c r="G175" s="40">
        <f t="shared" si="7"/>
      </c>
    </row>
    <row r="176" spans="1:7" ht="15">
      <c r="A176" s="5" t="s">
        <v>500</v>
      </c>
      <c r="B176" s="5" t="s">
        <v>2910</v>
      </c>
      <c r="C176" s="5" t="s">
        <v>2922</v>
      </c>
      <c r="D176" s="5" t="s">
        <v>2922</v>
      </c>
      <c r="E176" s="5"/>
      <c r="F176" s="40">
        <f t="shared" si="6"/>
      </c>
      <c r="G176" s="40">
        <f t="shared" si="7"/>
      </c>
    </row>
    <row r="177" spans="1:7" ht="15">
      <c r="A177" s="5" t="s">
        <v>501</v>
      </c>
      <c r="B177" s="5" t="s">
        <v>2911</v>
      </c>
      <c r="C177" s="5" t="s">
        <v>2922</v>
      </c>
      <c r="D177" s="5" t="s">
        <v>2922</v>
      </c>
      <c r="E177" s="5"/>
      <c r="F177" s="40">
        <f t="shared" si="6"/>
      </c>
      <c r="G177" s="40">
        <f t="shared" si="7"/>
      </c>
    </row>
    <row r="178" spans="1:7" ht="15">
      <c r="A178" s="5" t="s">
        <v>502</v>
      </c>
      <c r="B178" s="5" t="s">
        <v>2905</v>
      </c>
      <c r="C178" s="5" t="s">
        <v>2922</v>
      </c>
      <c r="D178" s="5" t="s">
        <v>2922</v>
      </c>
      <c r="E178" s="5"/>
      <c r="F178" s="40">
        <f t="shared" si="6"/>
      </c>
      <c r="G178" s="40">
        <f t="shared" si="7"/>
      </c>
    </row>
    <row r="179" spans="1:7" ht="15">
      <c r="A179" s="5" t="s">
        <v>503</v>
      </c>
      <c r="B179" s="8" t="s">
        <v>2735</v>
      </c>
      <c r="C179" s="5">
        <f>SUM(C171:C178)</f>
        <v>0</v>
      </c>
      <c r="D179" s="5">
        <f>SUM(D171:D178)</f>
        <v>0</v>
      </c>
      <c r="E179" s="5"/>
      <c r="F179" s="567">
        <f>SUM(F171:F178)</f>
        <v>0</v>
      </c>
      <c r="G179" s="567">
        <f>SUM(G171:G178)</f>
        <v>0</v>
      </c>
    </row>
    <row r="180" spans="1:7" ht="15">
      <c r="A180" s="5" t="s">
        <v>504</v>
      </c>
      <c r="B180" s="63" t="s">
        <v>2912</v>
      </c>
      <c r="C180" s="5"/>
      <c r="D180" s="5"/>
      <c r="E180" s="5"/>
      <c r="F180" s="40">
        <f aca="true" t="shared" si="8" ref="F180:F185">IF($C$179=0,"",IF(C180="ND2","",C180/$C$179))</f>
      </c>
      <c r="G180" s="40">
        <f aca="true" t="shared" si="9" ref="G180:G185">IF($D$179=0,"",IF(D180="ND2","",D180/$D$179))</f>
      </c>
    </row>
    <row r="181" spans="1:7" ht="15">
      <c r="A181" s="5" t="s">
        <v>505</v>
      </c>
      <c r="B181" s="63" t="s">
        <v>2913</v>
      </c>
      <c r="C181" s="5"/>
      <c r="D181" s="5"/>
      <c r="E181" s="5"/>
      <c r="F181" s="40">
        <f t="shared" si="8"/>
      </c>
      <c r="G181" s="40">
        <f t="shared" si="9"/>
      </c>
    </row>
    <row r="182" spans="1:7" ht="15">
      <c r="A182" s="5" t="s">
        <v>506</v>
      </c>
      <c r="B182" s="63" t="s">
        <v>2914</v>
      </c>
      <c r="C182" s="5"/>
      <c r="D182" s="5"/>
      <c r="E182" s="5"/>
      <c r="F182" s="40">
        <f t="shared" si="8"/>
      </c>
      <c r="G182" s="40">
        <f t="shared" si="9"/>
      </c>
    </row>
    <row r="183" spans="1:7" ht="15">
      <c r="A183" s="5" t="s">
        <v>507</v>
      </c>
      <c r="B183" s="63" t="s">
        <v>2915</v>
      </c>
      <c r="C183" s="5"/>
      <c r="D183" s="5"/>
      <c r="E183" s="5"/>
      <c r="F183" s="40">
        <f t="shared" si="8"/>
      </c>
      <c r="G183" s="40">
        <f t="shared" si="9"/>
      </c>
    </row>
    <row r="184" spans="1:7" ht="15">
      <c r="A184" s="5" t="s">
        <v>508</v>
      </c>
      <c r="B184" s="63" t="s">
        <v>2916</v>
      </c>
      <c r="C184" s="5"/>
      <c r="D184" s="5"/>
      <c r="E184" s="5"/>
      <c r="F184" s="40">
        <f t="shared" si="8"/>
      </c>
      <c r="G184" s="40">
        <f t="shared" si="9"/>
      </c>
    </row>
    <row r="185" spans="1:7" ht="15">
      <c r="A185" s="5" t="s">
        <v>509</v>
      </c>
      <c r="B185" s="63" t="s">
        <v>2917</v>
      </c>
      <c r="C185" s="5"/>
      <c r="D185" s="5"/>
      <c r="E185" s="5"/>
      <c r="F185" s="40">
        <f t="shared" si="8"/>
      </c>
      <c r="G185" s="40">
        <f t="shared" si="9"/>
      </c>
    </row>
    <row r="186" spans="1:7" ht="15">
      <c r="A186" s="5" t="s">
        <v>510</v>
      </c>
      <c r="B186" s="63"/>
      <c r="C186" s="5"/>
      <c r="D186" s="5"/>
      <c r="E186" s="5"/>
      <c r="F186" s="40"/>
      <c r="G186" s="40"/>
    </row>
    <row r="187" spans="1:7" ht="15">
      <c r="A187" s="5" t="s">
        <v>511</v>
      </c>
      <c r="B187" s="63"/>
      <c r="C187" s="5"/>
      <c r="D187" s="5"/>
      <c r="E187" s="5"/>
      <c r="F187" s="40"/>
      <c r="G187" s="40"/>
    </row>
    <row r="188" spans="1:7" ht="15">
      <c r="A188" s="5" t="s">
        <v>512</v>
      </c>
      <c r="B188" s="63"/>
      <c r="C188" s="5"/>
      <c r="D188" s="5"/>
      <c r="E188" s="5"/>
      <c r="F188" s="40"/>
      <c r="G188" s="40"/>
    </row>
    <row r="189" spans="1:7" ht="15">
      <c r="A189" s="39"/>
      <c r="B189" s="56" t="s">
        <v>513</v>
      </c>
      <c r="C189" s="39" t="s">
        <v>126</v>
      </c>
      <c r="D189" s="39"/>
      <c r="E189" s="38"/>
      <c r="F189" s="39"/>
      <c r="G189" s="39"/>
    </row>
    <row r="190" spans="1:7" ht="15">
      <c r="A190" s="5" t="s">
        <v>514</v>
      </c>
      <c r="B190" s="7" t="s">
        <v>168</v>
      </c>
      <c r="C190" s="570" t="s">
        <v>2922</v>
      </c>
      <c r="D190" s="5"/>
      <c r="E190" s="567"/>
      <c r="F190" s="567"/>
      <c r="G190" s="567"/>
    </row>
    <row r="191" spans="1:7" ht="15">
      <c r="A191" s="5" t="s">
        <v>515</v>
      </c>
      <c r="B191" s="7" t="s">
        <v>168</v>
      </c>
      <c r="C191" s="570" t="s">
        <v>2922</v>
      </c>
      <c r="D191" s="5"/>
      <c r="E191" s="567"/>
      <c r="F191" s="567"/>
      <c r="G191" s="567"/>
    </row>
    <row r="192" spans="1:7" ht="15">
      <c r="A192" s="5" t="s">
        <v>516</v>
      </c>
      <c r="B192" s="7" t="s">
        <v>168</v>
      </c>
      <c r="C192" s="570" t="s">
        <v>2922</v>
      </c>
      <c r="D192" s="5"/>
      <c r="E192" s="567"/>
      <c r="F192" s="567"/>
      <c r="G192" s="567"/>
    </row>
    <row r="193" spans="1:7" ht="15">
      <c r="A193" s="5" t="s">
        <v>517</v>
      </c>
      <c r="B193" s="7" t="s">
        <v>168</v>
      </c>
      <c r="C193" s="570" t="s">
        <v>2922</v>
      </c>
      <c r="D193" s="5"/>
      <c r="E193" s="567"/>
      <c r="F193" s="567"/>
      <c r="G193" s="567"/>
    </row>
    <row r="194" spans="1:7" ht="15">
      <c r="A194" s="5" t="s">
        <v>518</v>
      </c>
      <c r="B194" s="7" t="s">
        <v>168</v>
      </c>
      <c r="C194" s="570" t="s">
        <v>2922</v>
      </c>
      <c r="D194" s="5"/>
      <c r="E194" s="567"/>
      <c r="F194" s="567"/>
      <c r="G194" s="567"/>
    </row>
    <row r="195" spans="1:7" ht="15">
      <c r="A195" s="5" t="s">
        <v>519</v>
      </c>
      <c r="B195" s="576" t="s">
        <v>168</v>
      </c>
      <c r="C195" s="570" t="s">
        <v>2922</v>
      </c>
      <c r="D195" s="5"/>
      <c r="E195" s="567"/>
      <c r="F195" s="567"/>
      <c r="G195" s="567"/>
    </row>
    <row r="196" spans="1:7" ht="15">
      <c r="A196" s="5" t="s">
        <v>520</v>
      </c>
      <c r="B196" s="7" t="s">
        <v>168</v>
      </c>
      <c r="C196" s="570" t="s">
        <v>2922</v>
      </c>
      <c r="D196" s="5"/>
      <c r="E196" s="567"/>
      <c r="F196" s="567"/>
      <c r="G196" s="567"/>
    </row>
    <row r="197" spans="1:7" ht="15">
      <c r="A197" s="5" t="s">
        <v>521</v>
      </c>
      <c r="B197" s="7" t="s">
        <v>168</v>
      </c>
      <c r="C197" s="570" t="s">
        <v>2922</v>
      </c>
      <c r="D197" s="5"/>
      <c r="E197" s="567"/>
      <c r="F197" s="567"/>
      <c r="G197" s="3"/>
    </row>
    <row r="198" spans="1:7" ht="15">
      <c r="A198" s="5" t="s">
        <v>522</v>
      </c>
      <c r="B198" s="7" t="s">
        <v>168</v>
      </c>
      <c r="C198" s="570" t="s">
        <v>2922</v>
      </c>
      <c r="D198" s="5"/>
      <c r="E198" s="567"/>
      <c r="F198" s="567"/>
      <c r="G198" s="3"/>
    </row>
    <row r="199" spans="1:7" ht="15">
      <c r="A199" s="5" t="s">
        <v>523</v>
      </c>
      <c r="B199" s="7" t="s">
        <v>168</v>
      </c>
      <c r="C199" s="570" t="s">
        <v>2922</v>
      </c>
      <c r="D199" s="5"/>
      <c r="E199" s="567"/>
      <c r="F199" s="567"/>
      <c r="G199" s="3"/>
    </row>
    <row r="200" spans="1:7" ht="15">
      <c r="A200" s="5" t="s">
        <v>524</v>
      </c>
      <c r="B200" s="7" t="s">
        <v>168</v>
      </c>
      <c r="C200" s="570" t="s">
        <v>2922</v>
      </c>
      <c r="D200" s="5"/>
      <c r="E200" s="567"/>
      <c r="F200" s="567"/>
      <c r="G200" s="3"/>
    </row>
    <row r="201" spans="1:7" ht="15">
      <c r="A201" s="5" t="s">
        <v>525</v>
      </c>
      <c r="B201" s="7" t="s">
        <v>168</v>
      </c>
      <c r="C201" s="570" t="s">
        <v>2922</v>
      </c>
      <c r="D201" s="5"/>
      <c r="E201" s="567"/>
      <c r="F201" s="567"/>
      <c r="G201" s="3"/>
    </row>
    <row r="202" spans="1:7" ht="15">
      <c r="A202" s="5" t="s">
        <v>526</v>
      </c>
      <c r="B202" s="7" t="s">
        <v>168</v>
      </c>
      <c r="C202" s="570" t="s">
        <v>2922</v>
      </c>
      <c r="D202" s="5"/>
      <c r="E202" s="5"/>
      <c r="F202" s="5"/>
      <c r="G202" s="3"/>
    </row>
    <row r="203" spans="1:7" ht="15">
      <c r="A203" s="5" t="s">
        <v>527</v>
      </c>
      <c r="B203" s="7" t="s">
        <v>168</v>
      </c>
      <c r="C203" s="570" t="s">
        <v>2922</v>
      </c>
      <c r="D203" s="5"/>
      <c r="E203" s="5"/>
      <c r="F203" s="5"/>
      <c r="G203" s="3"/>
    </row>
    <row r="204" spans="1:7" ht="15">
      <c r="A204" s="5" t="s">
        <v>528</v>
      </c>
      <c r="B204" s="7" t="s">
        <v>168</v>
      </c>
      <c r="C204" s="570" t="s">
        <v>2922</v>
      </c>
      <c r="D204" s="5"/>
      <c r="E204" s="5"/>
      <c r="F204" s="5"/>
      <c r="G204" s="3"/>
    </row>
    <row r="205" spans="1:7" ht="15">
      <c r="A205" s="5" t="s">
        <v>529</v>
      </c>
      <c r="B205" s="7" t="s">
        <v>168</v>
      </c>
      <c r="C205" s="570" t="s">
        <v>2922</v>
      </c>
      <c r="D205" s="5"/>
      <c r="E205" s="5"/>
      <c r="F205" s="5"/>
      <c r="G205" s="3"/>
    </row>
    <row r="206" spans="1:7" ht="15">
      <c r="A206" s="5" t="s">
        <v>530</v>
      </c>
      <c r="B206" s="7" t="s">
        <v>168</v>
      </c>
      <c r="C206" s="570" t="s">
        <v>2922</v>
      </c>
      <c r="D206" s="5"/>
      <c r="E206" s="5"/>
      <c r="F206" s="5"/>
      <c r="G206" s="3"/>
    </row>
    <row r="207" spans="1:7" ht="15">
      <c r="A207" s="5" t="s">
        <v>531</v>
      </c>
      <c r="B207" s="5"/>
      <c r="C207" s="5"/>
      <c r="D207" s="5"/>
      <c r="E207" s="5"/>
      <c r="F207" s="5"/>
      <c r="G207" s="3"/>
    </row>
    <row r="208" spans="1:7" ht="15">
      <c r="A208" s="5" t="s">
        <v>532</v>
      </c>
      <c r="B208" s="5"/>
      <c r="C208" s="5"/>
      <c r="D208" s="5"/>
      <c r="E208" s="5"/>
      <c r="F208" s="5"/>
      <c r="G208" s="3"/>
    </row>
    <row r="209" spans="1:7" ht="15">
      <c r="A209" s="5" t="s">
        <v>533</v>
      </c>
      <c r="B209" s="5"/>
      <c r="C209" s="5"/>
      <c r="D209" s="5"/>
      <c r="E209" s="5"/>
      <c r="F209" s="5"/>
      <c r="G209" s="3"/>
    </row>
    <row r="210" spans="1:7" ht="15">
      <c r="A210" s="5" t="s">
        <v>534</v>
      </c>
      <c r="B210" s="5"/>
      <c r="C210" s="5"/>
      <c r="D210" s="5"/>
      <c r="E210" s="5"/>
      <c r="F210" s="5"/>
      <c r="G210" s="3"/>
    </row>
    <row r="211" spans="1:7" ht="15">
      <c r="A211" s="5" t="s">
        <v>535</v>
      </c>
      <c r="B211" s="5"/>
      <c r="C211" s="5"/>
      <c r="D211" s="5"/>
      <c r="E211" s="5"/>
      <c r="F211" s="5"/>
      <c r="G211" s="3"/>
    </row>
    <row r="212" spans="1:7" ht="15">
      <c r="A212" s="5"/>
      <c r="B212" s="5"/>
      <c r="C212" s="5"/>
      <c r="D212" s="5"/>
      <c r="E212" s="5"/>
      <c r="F212" s="5"/>
      <c r="G212" s="3"/>
    </row>
    <row r="213" spans="1:7" ht="15">
      <c r="A213" s="5"/>
      <c r="B213" s="5"/>
      <c r="C213" s="5"/>
      <c r="D213" s="5"/>
      <c r="E213" s="5"/>
      <c r="F213" s="5"/>
      <c r="G213" s="3"/>
    </row>
    <row r="214" spans="1:7" ht="15">
      <c r="A214" s="5"/>
      <c r="B214" s="5"/>
      <c r="C214" s="5"/>
      <c r="D214" s="5"/>
      <c r="E214" s="5"/>
      <c r="F214" s="5"/>
      <c r="G214" s="3"/>
    </row>
    <row r="215" spans="1:7" ht="15">
      <c r="A215" s="5"/>
      <c r="B215" s="5"/>
      <c r="C215" s="5"/>
      <c r="D215" s="5"/>
      <c r="E215" s="5"/>
      <c r="F215" s="5"/>
      <c r="G215" s="3"/>
    </row>
  </sheetData>
  <sheetProtection/>
  <protectedRanges>
    <protectedRange sqref="C168 C171:D178 B180:D188 B190:C211" name="Range5"/>
    <protectedRange sqref="C81:C89 B84:B89 B94:B99 C91:C99 B106:B109 C101:C109 C111:C115 B112:B115" name="Range3"/>
    <protectedRange sqref="B11:B16 C10:C16 B19:B24 C18:C24 C27:C54 C56:C58 C60:C79 B70:B79" name="Range2"/>
    <protectedRange sqref="C117 B120:D143 C146 C149:D156 B158:D166" name="Range4"/>
    <protectedRange sqref="C3" name="Public Sector Assets"/>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E36E00"/>
  </sheetPr>
  <dimension ref="A1:G384"/>
  <sheetViews>
    <sheetView zoomScale="70" zoomScaleNormal="70" zoomScalePageLayoutView="0" workbookViewId="0" topLeftCell="A1">
      <selection activeCell="F12" sqref="F12"/>
    </sheetView>
  </sheetViews>
  <sheetFormatPr defaultColWidth="11.421875" defaultRowHeight="15" outlineLevelRow="1"/>
  <cols>
    <col min="1" max="1" width="16.28125" style="0" customWidth="1"/>
    <col min="2" max="2" width="89.8515625" style="5" bestFit="1" customWidth="1"/>
    <col min="3" max="3" width="134.7109375" style="16" customWidth="1"/>
    <col min="4" max="6" width="11.421875" style="16" customWidth="1"/>
    <col min="7" max="7" width="96.57421875" style="16" customWidth="1"/>
    <col min="8" max="13" width="11.421875" style="16" customWidth="1"/>
  </cols>
  <sheetData>
    <row r="1" spans="1:3" ht="31.5">
      <c r="A1" s="22" t="s">
        <v>2990</v>
      </c>
      <c r="B1" s="22"/>
      <c r="C1" s="578" t="s">
        <v>150</v>
      </c>
    </row>
    <row r="2" spans="2:3" ht="15">
      <c r="B2" s="3"/>
      <c r="C2" s="3"/>
    </row>
    <row r="3" spans="1:3" ht="15">
      <c r="A3" s="74" t="s">
        <v>2800</v>
      </c>
      <c r="B3" s="47"/>
      <c r="C3" s="3"/>
    </row>
    <row r="4" ht="15">
      <c r="C4" s="3"/>
    </row>
    <row r="5" spans="1:3" ht="37.5">
      <c r="A5" s="21" t="s">
        <v>2961</v>
      </c>
      <c r="B5" s="21" t="s">
        <v>2681</v>
      </c>
      <c r="C5" s="20" t="s">
        <v>2798</v>
      </c>
    </row>
    <row r="6" spans="1:3" ht="30">
      <c r="A6" s="68" t="s">
        <v>2652</v>
      </c>
      <c r="B6" s="13" t="s">
        <v>2978</v>
      </c>
      <c r="C6" s="5" t="s">
        <v>1870</v>
      </c>
    </row>
    <row r="7" spans="1:3" ht="30">
      <c r="A7" s="68" t="s">
        <v>2653</v>
      </c>
      <c r="B7" s="13" t="s">
        <v>2979</v>
      </c>
      <c r="C7" s="5" t="s">
        <v>1871</v>
      </c>
    </row>
    <row r="8" spans="1:3" ht="15">
      <c r="A8" s="68" t="s">
        <v>2654</v>
      </c>
      <c r="B8" s="13" t="s">
        <v>2980</v>
      </c>
      <c r="C8" s="5" t="s">
        <v>1872</v>
      </c>
    </row>
    <row r="9" spans="1:3" ht="15">
      <c r="A9" s="68" t="s">
        <v>2655</v>
      </c>
      <c r="B9" s="13" t="s">
        <v>2799</v>
      </c>
      <c r="C9" s="5" t="s">
        <v>2732</v>
      </c>
    </row>
    <row r="10" spans="1:3" ht="44.25" customHeight="1">
      <c r="A10" s="68" t="s">
        <v>2656</v>
      </c>
      <c r="B10" s="13" t="s">
        <v>563</v>
      </c>
      <c r="C10" s="118" t="s">
        <v>2731</v>
      </c>
    </row>
    <row r="11" spans="1:3" ht="75">
      <c r="A11" s="68" t="s">
        <v>2657</v>
      </c>
      <c r="B11" s="13" t="s">
        <v>2987</v>
      </c>
      <c r="C11" s="118" t="s">
        <v>1320</v>
      </c>
    </row>
    <row r="12" spans="1:3" ht="60">
      <c r="A12" s="68" t="s">
        <v>2658</v>
      </c>
      <c r="B12" s="13" t="s">
        <v>2982</v>
      </c>
      <c r="C12" s="5" t="s">
        <v>1873</v>
      </c>
    </row>
    <row r="13" spans="1:3" ht="30">
      <c r="A13" s="68" t="s">
        <v>2659</v>
      </c>
      <c r="B13" s="13" t="s">
        <v>2996</v>
      </c>
      <c r="C13" s="118" t="s">
        <v>2733</v>
      </c>
    </row>
    <row r="14" spans="1:3" ht="30">
      <c r="A14" s="68" t="s">
        <v>2660</v>
      </c>
      <c r="B14" s="13" t="s">
        <v>2997</v>
      </c>
      <c r="C14" s="5" t="s">
        <v>1874</v>
      </c>
    </row>
    <row r="15" spans="1:3" ht="45">
      <c r="A15" s="68" t="s">
        <v>2661</v>
      </c>
      <c r="B15" s="13" t="s">
        <v>2981</v>
      </c>
      <c r="C15" s="5" t="s">
        <v>1875</v>
      </c>
    </row>
    <row r="16" spans="1:3" ht="120">
      <c r="A16" s="68" t="s">
        <v>2662</v>
      </c>
      <c r="B16" s="15" t="s">
        <v>2998</v>
      </c>
      <c r="C16" s="5" t="s">
        <v>1869</v>
      </c>
    </row>
    <row r="17" spans="1:7" ht="285">
      <c r="A17" s="68" t="s">
        <v>2663</v>
      </c>
      <c r="B17" s="15" t="s">
        <v>2889</v>
      </c>
      <c r="C17" s="5" t="s">
        <v>1901</v>
      </c>
      <c r="G17" s="117"/>
    </row>
    <row r="18" spans="1:3" ht="225">
      <c r="A18" s="68"/>
      <c r="B18" s="15"/>
      <c r="C18" s="5" t="s">
        <v>1868</v>
      </c>
    </row>
    <row r="19" spans="1:3" ht="15">
      <c r="A19" s="68" t="s">
        <v>2664</v>
      </c>
      <c r="B19" s="15" t="s">
        <v>2886</v>
      </c>
      <c r="C19" s="5" t="s">
        <v>1867</v>
      </c>
    </row>
    <row r="20" spans="1:3" ht="15" hidden="1" outlineLevel="1">
      <c r="A20" s="68" t="s">
        <v>2665</v>
      </c>
      <c r="B20" s="15" t="s">
        <v>2684</v>
      </c>
      <c r="C20" s="5"/>
    </row>
    <row r="21" spans="1:3" ht="15" hidden="1" outlineLevel="1">
      <c r="A21" s="68" t="s">
        <v>2666</v>
      </c>
      <c r="B21" s="49"/>
      <c r="C21" s="5"/>
    </row>
    <row r="22" spans="1:3" ht="15" hidden="1" outlineLevel="1">
      <c r="A22" s="68" t="s">
        <v>2667</v>
      </c>
      <c r="B22" s="49"/>
      <c r="C22" s="5"/>
    </row>
    <row r="23" spans="1:3" ht="15" hidden="1" outlineLevel="1">
      <c r="A23" s="68" t="s">
        <v>2668</v>
      </c>
      <c r="B23" s="49"/>
      <c r="C23" s="5"/>
    </row>
    <row r="24" spans="1:3" ht="15" hidden="1" outlineLevel="1">
      <c r="A24" s="68" t="s">
        <v>2669</v>
      </c>
      <c r="B24" s="49"/>
      <c r="C24" s="5"/>
    </row>
    <row r="25" spans="1:3" ht="18.75" collapsed="1">
      <c r="A25" s="21"/>
      <c r="B25" s="21" t="s">
        <v>2682</v>
      </c>
      <c r="C25" s="20" t="s">
        <v>2898</v>
      </c>
    </row>
    <row r="26" spans="1:3" ht="15">
      <c r="A26" s="68" t="s">
        <v>2670</v>
      </c>
      <c r="B26" s="15" t="s">
        <v>2899</v>
      </c>
      <c r="C26" s="5" t="s">
        <v>2921</v>
      </c>
    </row>
    <row r="27" spans="1:3" ht="15">
      <c r="A27" s="68" t="s">
        <v>2671</v>
      </c>
      <c r="B27" s="15" t="s">
        <v>2900</v>
      </c>
      <c r="C27" s="5" t="s">
        <v>2922</v>
      </c>
    </row>
    <row r="28" spans="1:3" ht="15">
      <c r="A28" s="68" t="s">
        <v>2672</v>
      </c>
      <c r="B28" s="15" t="s">
        <v>2901</v>
      </c>
      <c r="C28" s="5" t="s">
        <v>2923</v>
      </c>
    </row>
    <row r="29" spans="1:3" ht="15" hidden="1" outlineLevel="1">
      <c r="A29" s="68" t="s">
        <v>2670</v>
      </c>
      <c r="B29" s="7"/>
      <c r="C29" s="5"/>
    </row>
    <row r="30" spans="1:3" ht="15" hidden="1" outlineLevel="1">
      <c r="A30" s="68" t="s">
        <v>2673</v>
      </c>
      <c r="B30" s="7"/>
      <c r="C30" s="5"/>
    </row>
    <row r="31" spans="1:3" ht="15" hidden="1" outlineLevel="1">
      <c r="A31" s="68" t="s">
        <v>2674</v>
      </c>
      <c r="B31" s="15"/>
      <c r="C31" s="5"/>
    </row>
    <row r="32" spans="1:3" ht="18.75" collapsed="1">
      <c r="A32" s="21"/>
      <c r="B32" s="21" t="s">
        <v>2683</v>
      </c>
      <c r="C32" s="20" t="s">
        <v>2798</v>
      </c>
    </row>
    <row r="33" spans="1:3" ht="15">
      <c r="A33" s="68" t="s">
        <v>2675</v>
      </c>
      <c r="B33" s="13" t="s">
        <v>2801</v>
      </c>
      <c r="C33" s="5"/>
    </row>
    <row r="34" spans="1:2" ht="15">
      <c r="A34" s="68" t="s">
        <v>2676</v>
      </c>
      <c r="B34" s="7"/>
    </row>
    <row r="35" spans="1:2" ht="15">
      <c r="A35" s="68" t="s">
        <v>2677</v>
      </c>
      <c r="B35" s="7"/>
    </row>
    <row r="36" spans="1:2" ht="15">
      <c r="A36" s="68" t="s">
        <v>2678</v>
      </c>
      <c r="B36" s="7"/>
    </row>
    <row r="37" spans="1:2" ht="15">
      <c r="A37" s="68" t="s">
        <v>2679</v>
      </c>
      <c r="B37" s="7"/>
    </row>
    <row r="38" spans="1:2" ht="15">
      <c r="A38" s="68" t="s">
        <v>2680</v>
      </c>
      <c r="B38" s="7"/>
    </row>
    <row r="39" ht="15">
      <c r="B39" s="7"/>
    </row>
    <row r="40" ht="15">
      <c r="B40" s="7"/>
    </row>
    <row r="41" ht="15">
      <c r="B41" s="7"/>
    </row>
    <row r="42" ht="15">
      <c r="B42" s="7"/>
    </row>
    <row r="43" ht="15">
      <c r="B43" s="7"/>
    </row>
    <row r="44" ht="15">
      <c r="B44" s="7"/>
    </row>
    <row r="45" ht="15">
      <c r="B45" s="7"/>
    </row>
    <row r="46" ht="15">
      <c r="B46" s="7"/>
    </row>
    <row r="47" ht="15">
      <c r="B47" s="7"/>
    </row>
    <row r="48" ht="15">
      <c r="B48" s="7"/>
    </row>
    <row r="49" ht="15">
      <c r="B49" s="7"/>
    </row>
    <row r="50" ht="15">
      <c r="B50" s="7"/>
    </row>
    <row r="51" ht="15">
      <c r="B51" s="7"/>
    </row>
    <row r="52" ht="15">
      <c r="B52" s="7"/>
    </row>
    <row r="53" ht="15">
      <c r="B53" s="7"/>
    </row>
    <row r="54" ht="15">
      <c r="B54" s="7"/>
    </row>
    <row r="55" ht="15">
      <c r="B55" s="7"/>
    </row>
    <row r="56" ht="15">
      <c r="B56" s="7"/>
    </row>
    <row r="57" ht="15">
      <c r="B57" s="7"/>
    </row>
    <row r="58" ht="15">
      <c r="B58" s="7"/>
    </row>
    <row r="59" ht="15">
      <c r="B59" s="7"/>
    </row>
    <row r="60" ht="15">
      <c r="B60" s="7"/>
    </row>
    <row r="61" ht="15">
      <c r="B61" s="7"/>
    </row>
    <row r="62" ht="15">
      <c r="B62" s="7"/>
    </row>
    <row r="63" ht="15">
      <c r="B63" s="7"/>
    </row>
    <row r="64" ht="15">
      <c r="B64" s="7"/>
    </row>
    <row r="65" ht="15">
      <c r="B65" s="7"/>
    </row>
    <row r="66" ht="15">
      <c r="B66" s="7"/>
    </row>
    <row r="67" ht="15">
      <c r="B67" s="7"/>
    </row>
    <row r="68" ht="15">
      <c r="B68" s="7"/>
    </row>
    <row r="69" ht="15">
      <c r="B69" s="7"/>
    </row>
    <row r="70" ht="15">
      <c r="B70" s="7"/>
    </row>
    <row r="71" ht="15">
      <c r="B71" s="7"/>
    </row>
    <row r="72" ht="15">
      <c r="B72" s="7"/>
    </row>
    <row r="73" ht="15">
      <c r="B73" s="7"/>
    </row>
    <row r="74" ht="15">
      <c r="B74" s="7"/>
    </row>
    <row r="75" ht="15">
      <c r="B75" s="7"/>
    </row>
    <row r="76" ht="15">
      <c r="B76" s="7"/>
    </row>
    <row r="77" ht="15">
      <c r="B77" s="7"/>
    </row>
    <row r="78" ht="15">
      <c r="B78" s="7"/>
    </row>
    <row r="79" ht="15">
      <c r="B79" s="7"/>
    </row>
    <row r="80" ht="15">
      <c r="B80" s="7"/>
    </row>
    <row r="81" ht="15">
      <c r="B81" s="7"/>
    </row>
    <row r="82" ht="15">
      <c r="B82" s="7"/>
    </row>
    <row r="83" ht="15">
      <c r="B83" s="7"/>
    </row>
    <row r="84" ht="15">
      <c r="B84" s="3"/>
    </row>
    <row r="85" ht="15">
      <c r="B85" s="3"/>
    </row>
    <row r="86" ht="15">
      <c r="B86" s="3"/>
    </row>
    <row r="87" ht="15">
      <c r="B87" s="3"/>
    </row>
    <row r="88" ht="15">
      <c r="B88" s="3"/>
    </row>
    <row r="89" ht="15">
      <c r="B89" s="3"/>
    </row>
    <row r="90" ht="15">
      <c r="B90" s="3"/>
    </row>
    <row r="91" ht="15">
      <c r="B91" s="3"/>
    </row>
    <row r="92" ht="15">
      <c r="B92" s="3"/>
    </row>
    <row r="93" ht="15">
      <c r="B93" s="3"/>
    </row>
    <row r="94" ht="15">
      <c r="B94" s="7"/>
    </row>
    <row r="95" ht="15">
      <c r="B95" s="7"/>
    </row>
    <row r="96" ht="15">
      <c r="B96" s="7"/>
    </row>
    <row r="97" ht="15">
      <c r="B97" s="7"/>
    </row>
    <row r="98" ht="15">
      <c r="B98" s="7"/>
    </row>
    <row r="99" ht="15">
      <c r="B99" s="7"/>
    </row>
    <row r="100" ht="15">
      <c r="B100" s="7"/>
    </row>
    <row r="101" ht="15">
      <c r="B101" s="7"/>
    </row>
    <row r="102" ht="15">
      <c r="B102" s="9"/>
    </row>
    <row r="103" ht="15">
      <c r="B103" s="7"/>
    </row>
    <row r="104" ht="15">
      <c r="B104" s="7"/>
    </row>
    <row r="105" ht="15">
      <c r="B105" s="7"/>
    </row>
    <row r="106" ht="15">
      <c r="B106" s="7"/>
    </row>
    <row r="107" ht="15">
      <c r="B107" s="7"/>
    </row>
    <row r="108" ht="15">
      <c r="B108" s="7"/>
    </row>
    <row r="109" ht="15">
      <c r="B109" s="7"/>
    </row>
    <row r="110" ht="15">
      <c r="B110" s="7"/>
    </row>
    <row r="111" ht="15">
      <c r="B111" s="7"/>
    </row>
    <row r="112" ht="15">
      <c r="B112" s="7"/>
    </row>
    <row r="113" ht="15">
      <c r="B113" s="7"/>
    </row>
    <row r="114" ht="15">
      <c r="B114" s="7"/>
    </row>
    <row r="115" ht="15">
      <c r="B115" s="7"/>
    </row>
    <row r="116" ht="15">
      <c r="B116" s="7"/>
    </row>
    <row r="117" ht="15">
      <c r="B117" s="7"/>
    </row>
    <row r="118" ht="15">
      <c r="B118" s="7"/>
    </row>
    <row r="119" ht="15">
      <c r="B119" s="7"/>
    </row>
    <row r="121" ht="15">
      <c r="B121" s="7"/>
    </row>
    <row r="122" ht="15">
      <c r="B122" s="7"/>
    </row>
    <row r="123" ht="15">
      <c r="B123" s="7"/>
    </row>
    <row r="128" ht="15">
      <c r="B128" s="4"/>
    </row>
    <row r="129" ht="15">
      <c r="B129" s="6"/>
    </row>
    <row r="135" ht="15">
      <c r="B135" s="15"/>
    </row>
    <row r="136" ht="15">
      <c r="B136" s="7"/>
    </row>
    <row r="138" ht="15">
      <c r="B138" s="7"/>
    </row>
    <row r="139" ht="15">
      <c r="B139" s="7"/>
    </row>
    <row r="140" ht="15">
      <c r="B140" s="7"/>
    </row>
    <row r="141" ht="15">
      <c r="B141" s="7"/>
    </row>
    <row r="142" ht="15">
      <c r="B142" s="7"/>
    </row>
    <row r="143" ht="15">
      <c r="B143" s="7"/>
    </row>
    <row r="144" ht="15">
      <c r="B144" s="7"/>
    </row>
    <row r="145" ht="15">
      <c r="B145" s="7"/>
    </row>
    <row r="146" ht="15">
      <c r="B146" s="7"/>
    </row>
    <row r="147" ht="15">
      <c r="B147" s="7"/>
    </row>
    <row r="148" ht="15">
      <c r="B148" s="7"/>
    </row>
    <row r="149" ht="15">
      <c r="B149" s="7"/>
    </row>
    <row r="246" ht="15">
      <c r="B246" s="13"/>
    </row>
    <row r="247" ht="15">
      <c r="B247" s="7"/>
    </row>
    <row r="248" ht="15">
      <c r="B248" s="7"/>
    </row>
    <row r="251" ht="15">
      <c r="B251" s="7"/>
    </row>
    <row r="267" ht="15">
      <c r="B267" s="13"/>
    </row>
    <row r="297" ht="15">
      <c r="B297" s="4"/>
    </row>
    <row r="298" ht="15">
      <c r="B298" s="7"/>
    </row>
    <row r="300" ht="15">
      <c r="B300" s="7"/>
    </row>
    <row r="301" ht="15">
      <c r="B301" s="7"/>
    </row>
    <row r="302" ht="15">
      <c r="B302" s="7"/>
    </row>
    <row r="303" ht="15">
      <c r="B303" s="7"/>
    </row>
    <row r="304" ht="15">
      <c r="B304" s="7"/>
    </row>
    <row r="305" ht="15">
      <c r="B305" s="7"/>
    </row>
    <row r="306" ht="15">
      <c r="B306" s="7"/>
    </row>
    <row r="307" ht="15">
      <c r="B307" s="7"/>
    </row>
    <row r="308" ht="15">
      <c r="B308" s="7"/>
    </row>
    <row r="309" ht="15">
      <c r="B309" s="7"/>
    </row>
    <row r="310" ht="15">
      <c r="B310" s="7"/>
    </row>
    <row r="311" ht="15">
      <c r="B311" s="7"/>
    </row>
    <row r="323" ht="15">
      <c r="B323" s="7"/>
    </row>
    <row r="324" ht="15">
      <c r="B324" s="7"/>
    </row>
    <row r="325" ht="15">
      <c r="B325" s="7"/>
    </row>
    <row r="326" ht="15">
      <c r="B326" s="7"/>
    </row>
    <row r="327" ht="15">
      <c r="B327" s="7"/>
    </row>
    <row r="328" ht="15">
      <c r="B328" s="7"/>
    </row>
    <row r="329" ht="15">
      <c r="B329" s="7"/>
    </row>
    <row r="330" ht="15">
      <c r="B330" s="7"/>
    </row>
    <row r="331" ht="15">
      <c r="B331" s="7"/>
    </row>
    <row r="333" ht="15">
      <c r="B333" s="7"/>
    </row>
    <row r="334" ht="15">
      <c r="B334" s="7"/>
    </row>
    <row r="335" ht="15">
      <c r="B335" s="7"/>
    </row>
    <row r="336" ht="15">
      <c r="B336" s="7"/>
    </row>
    <row r="337" ht="15">
      <c r="B337" s="7"/>
    </row>
    <row r="339" ht="15">
      <c r="B339" s="7"/>
    </row>
    <row r="342" ht="15">
      <c r="B342" s="7"/>
    </row>
    <row r="345" ht="15">
      <c r="B345" s="7"/>
    </row>
    <row r="346" ht="15">
      <c r="B346" s="7"/>
    </row>
    <row r="347" ht="15">
      <c r="B347" s="7"/>
    </row>
    <row r="348" ht="15">
      <c r="B348" s="7"/>
    </row>
    <row r="349" ht="15">
      <c r="B349" s="7"/>
    </row>
    <row r="350" ht="15">
      <c r="B350" s="7"/>
    </row>
    <row r="351" ht="15">
      <c r="B351" s="7"/>
    </row>
    <row r="352" ht="15">
      <c r="B352" s="7"/>
    </row>
    <row r="353" ht="15">
      <c r="B353" s="7"/>
    </row>
    <row r="354" ht="15">
      <c r="B354" s="7"/>
    </row>
    <row r="355" ht="15">
      <c r="B355" s="7"/>
    </row>
    <row r="356" ht="15">
      <c r="B356" s="7"/>
    </row>
    <row r="357" ht="15">
      <c r="B357" s="7"/>
    </row>
    <row r="358" ht="15">
      <c r="B358" s="7"/>
    </row>
    <row r="359" ht="15">
      <c r="B359" s="7"/>
    </row>
    <row r="360" ht="15">
      <c r="B360" s="7"/>
    </row>
    <row r="361" ht="15">
      <c r="B361" s="7"/>
    </row>
    <row r="362" ht="15">
      <c r="B362" s="7"/>
    </row>
    <row r="363" ht="15">
      <c r="B363" s="7"/>
    </row>
    <row r="367" ht="15">
      <c r="B367" s="4"/>
    </row>
    <row r="384" ht="15">
      <c r="B384" s="17"/>
    </row>
  </sheetData>
  <sheetProtection/>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sheetPr>
    <tabColor theme="3"/>
  </sheetPr>
  <dimension ref="A1:K223"/>
  <sheetViews>
    <sheetView tabSelected="1" zoomScalePageLayoutView="0" workbookViewId="0" topLeftCell="A1">
      <selection activeCell="J12" sqref="J12"/>
    </sheetView>
  </sheetViews>
  <sheetFormatPr defaultColWidth="11.421875" defaultRowHeight="15"/>
  <cols>
    <col min="1" max="1" width="5.421875" style="138" customWidth="1"/>
    <col min="2" max="2" width="20.7109375" style="134" customWidth="1"/>
    <col min="3" max="3" width="19.57421875" style="134" customWidth="1"/>
    <col min="4" max="4" width="15.28125" style="134" customWidth="1"/>
    <col min="5" max="5" width="15.140625" style="134" customWidth="1"/>
    <col min="6" max="6" width="18.7109375" style="134" customWidth="1"/>
    <col min="7" max="7" width="14.28125" style="134" customWidth="1"/>
    <col min="8" max="8" width="12.140625" style="134" customWidth="1"/>
    <col min="9" max="9" width="10.7109375" style="134" customWidth="1"/>
    <col min="10" max="16384" width="11.421875" style="134" customWidth="1"/>
  </cols>
  <sheetData>
    <row r="1" spans="1:10" s="224" customFormat="1" ht="20.25" customHeight="1">
      <c r="A1" s="295"/>
      <c r="B1" s="296" t="s">
        <v>1040</v>
      </c>
      <c r="C1" s="297"/>
      <c r="D1" s="297"/>
      <c r="E1" s="297"/>
      <c r="F1" s="297"/>
      <c r="G1" s="297"/>
      <c r="H1" s="297"/>
      <c r="I1" s="297"/>
      <c r="J1" s="297"/>
    </row>
    <row r="3" spans="2:5" ht="12.75">
      <c r="B3" s="136" t="s">
        <v>1039</v>
      </c>
      <c r="C3" s="298" t="s">
        <v>2685</v>
      </c>
      <c r="D3" s="143"/>
      <c r="E3" s="225"/>
    </row>
    <row r="4" spans="2:4" ht="12.75">
      <c r="B4" s="136" t="s">
        <v>1038</v>
      </c>
      <c r="C4" s="299" t="s">
        <v>569</v>
      </c>
      <c r="D4" s="134" t="s">
        <v>1037</v>
      </c>
    </row>
    <row r="6" ht="12.75">
      <c r="C6" s="182"/>
    </row>
    <row r="7" spans="1:10" s="224" customFormat="1" ht="20.25" customHeight="1">
      <c r="A7" s="295">
        <v>1</v>
      </c>
      <c r="B7" s="296" t="s">
        <v>1036</v>
      </c>
      <c r="C7" s="297"/>
      <c r="D7" s="297"/>
      <c r="E7" s="297"/>
      <c r="F7" s="297"/>
      <c r="G7" s="297"/>
      <c r="H7" s="297"/>
      <c r="I7" s="297"/>
      <c r="J7" s="297"/>
    </row>
    <row r="10" spans="1:8" ht="12.75">
      <c r="A10" s="138" t="s">
        <v>1035</v>
      </c>
      <c r="B10" s="300" t="s">
        <v>1034</v>
      </c>
      <c r="C10" s="301"/>
      <c r="D10" s="301"/>
      <c r="E10" s="302" t="s">
        <v>1032</v>
      </c>
      <c r="F10" s="143"/>
      <c r="G10" s="143"/>
      <c r="H10" s="225"/>
    </row>
    <row r="11" spans="2:8" ht="12.75">
      <c r="B11" s="300" t="s">
        <v>1033</v>
      </c>
      <c r="C11" s="301"/>
      <c r="D11" s="301"/>
      <c r="E11" s="302" t="s">
        <v>1032</v>
      </c>
      <c r="F11" s="143"/>
      <c r="G11" s="143"/>
      <c r="H11" s="225"/>
    </row>
    <row r="12" spans="2:8" ht="12.75">
      <c r="B12" s="303" t="s">
        <v>1031</v>
      </c>
      <c r="C12" s="304"/>
      <c r="D12" s="304"/>
      <c r="E12" s="305" t="s">
        <v>1030</v>
      </c>
      <c r="F12" s="226"/>
      <c r="G12" s="226"/>
      <c r="H12" s="174"/>
    </row>
    <row r="13" spans="1:9" s="160" customFormat="1" ht="12.75">
      <c r="A13" s="165"/>
      <c r="B13" s="159"/>
      <c r="C13" s="159"/>
      <c r="D13" s="159"/>
      <c r="E13" s="159"/>
      <c r="F13" s="163"/>
      <c r="G13" s="146"/>
      <c r="H13" s="146"/>
      <c r="I13" s="146"/>
    </row>
    <row r="14" spans="1:9" s="160" customFormat="1" ht="12.75">
      <c r="A14" s="165"/>
      <c r="B14" s="159"/>
      <c r="C14" s="159"/>
      <c r="D14" s="159"/>
      <c r="E14" s="159"/>
      <c r="F14" s="163"/>
      <c r="G14" s="146"/>
      <c r="H14" s="146"/>
      <c r="I14" s="146"/>
    </row>
    <row r="15" spans="1:9" ht="12.75">
      <c r="A15" s="138" t="s">
        <v>1029</v>
      </c>
      <c r="B15" s="167"/>
      <c r="C15" s="167"/>
      <c r="D15" s="167"/>
      <c r="E15" s="167"/>
      <c r="F15" s="306" t="s">
        <v>992</v>
      </c>
      <c r="G15" s="306" t="s">
        <v>991</v>
      </c>
      <c r="H15" s="615" t="s">
        <v>990</v>
      </c>
      <c r="I15" s="141"/>
    </row>
    <row r="16" spans="2:9" ht="12.75">
      <c r="B16" s="307" t="s">
        <v>1028</v>
      </c>
      <c r="C16" s="308"/>
      <c r="D16" s="309"/>
      <c r="E16" s="310" t="s">
        <v>988</v>
      </c>
      <c r="F16" s="264" t="s">
        <v>1838</v>
      </c>
      <c r="G16" s="267" t="s">
        <v>1896</v>
      </c>
      <c r="H16" s="264" t="s">
        <v>3098</v>
      </c>
      <c r="I16" s="167"/>
    </row>
    <row r="17" spans="2:9" ht="12.75">
      <c r="B17" s="311"/>
      <c r="C17" s="312"/>
      <c r="D17" s="313"/>
      <c r="E17" s="314" t="s">
        <v>987</v>
      </c>
      <c r="F17" s="265" t="s">
        <v>570</v>
      </c>
      <c r="G17" s="268" t="s">
        <v>1896</v>
      </c>
      <c r="H17" s="265" t="s">
        <v>3098</v>
      </c>
      <c r="I17" s="167"/>
    </row>
    <row r="18" spans="2:9" ht="12.75">
      <c r="B18" s="303"/>
      <c r="C18" s="304"/>
      <c r="D18" s="315"/>
      <c r="E18" s="316" t="s">
        <v>985</v>
      </c>
      <c r="F18" s="266" t="s">
        <v>1838</v>
      </c>
      <c r="G18" s="269" t="s">
        <v>1896</v>
      </c>
      <c r="H18" s="266" t="s">
        <v>3098</v>
      </c>
      <c r="I18" s="167"/>
    </row>
    <row r="19" spans="1:9" s="160" customFormat="1" ht="12.75">
      <c r="A19" s="165"/>
      <c r="B19" s="167"/>
      <c r="C19" s="167"/>
      <c r="D19" s="167"/>
      <c r="E19" s="167"/>
      <c r="F19" s="287"/>
      <c r="G19" s="287"/>
      <c r="H19" s="287"/>
      <c r="I19" s="146"/>
    </row>
    <row r="20" spans="1:9" s="160" customFormat="1" ht="12.75">
      <c r="A20" s="165"/>
      <c r="B20" s="167"/>
      <c r="C20" s="167"/>
      <c r="D20" s="167"/>
      <c r="E20" s="167"/>
      <c r="F20" s="287"/>
      <c r="G20" s="287"/>
      <c r="H20" s="287"/>
      <c r="I20" s="146"/>
    </row>
    <row r="21" spans="1:9" s="160" customFormat="1" ht="12.75">
      <c r="A21" s="165" t="s">
        <v>1027</v>
      </c>
      <c r="B21" s="141"/>
      <c r="C21" s="141"/>
      <c r="E21" s="141"/>
      <c r="F21" s="306" t="s">
        <v>992</v>
      </c>
      <c r="G21" s="306" t="s">
        <v>1026</v>
      </c>
      <c r="H21" s="306" t="s">
        <v>990</v>
      </c>
      <c r="I21" s="146"/>
    </row>
    <row r="22" spans="2:9" s="160" customFormat="1" ht="12.75">
      <c r="B22" s="307" t="s">
        <v>1025</v>
      </c>
      <c r="C22" s="308"/>
      <c r="D22" s="309"/>
      <c r="E22" s="310" t="s">
        <v>988</v>
      </c>
      <c r="F22" s="264" t="s">
        <v>1024</v>
      </c>
      <c r="G22" s="264"/>
      <c r="H22" s="264"/>
      <c r="I22" s="146"/>
    </row>
    <row r="23" spans="1:9" s="160" customFormat="1" ht="12.75">
      <c r="A23" s="165"/>
      <c r="B23" s="311"/>
      <c r="C23" s="312"/>
      <c r="D23" s="313"/>
      <c r="E23" s="314" t="s">
        <v>987</v>
      </c>
      <c r="F23" s="265" t="s">
        <v>1024</v>
      </c>
      <c r="G23" s="265"/>
      <c r="H23" s="265"/>
      <c r="I23" s="146"/>
    </row>
    <row r="24" spans="1:9" s="160" customFormat="1" ht="12.75">
      <c r="A24" s="165"/>
      <c r="B24" s="303"/>
      <c r="C24" s="304"/>
      <c r="D24" s="315"/>
      <c r="E24" s="316" t="s">
        <v>985</v>
      </c>
      <c r="F24" s="266" t="s">
        <v>1024</v>
      </c>
      <c r="G24" s="266"/>
      <c r="H24" s="266"/>
      <c r="I24" s="146"/>
    </row>
    <row r="25" spans="1:9" s="160" customFormat="1" ht="12.75">
      <c r="A25" s="165"/>
      <c r="B25" s="167"/>
      <c r="C25" s="167"/>
      <c r="D25" s="167"/>
      <c r="E25" s="167"/>
      <c r="F25" s="287"/>
      <c r="G25" s="287"/>
      <c r="H25" s="287"/>
      <c r="I25" s="146"/>
    </row>
    <row r="26" spans="1:9" s="160" customFormat="1" ht="12.75">
      <c r="A26" s="165"/>
      <c r="B26" s="167"/>
      <c r="C26" s="167"/>
      <c r="D26" s="167"/>
      <c r="E26" s="167"/>
      <c r="F26" s="287"/>
      <c r="G26" s="287"/>
      <c r="H26" s="287"/>
      <c r="I26" s="146"/>
    </row>
    <row r="27" spans="1:7" ht="12.75">
      <c r="A27" s="138" t="s">
        <v>1023</v>
      </c>
      <c r="B27" s="307" t="s">
        <v>1022</v>
      </c>
      <c r="C27" s="317"/>
      <c r="D27" s="377">
        <v>0.154</v>
      </c>
      <c r="E27" s="141"/>
      <c r="F27" s="318"/>
      <c r="G27" s="141"/>
    </row>
    <row r="28" spans="2:4" ht="12.75">
      <c r="B28" s="303"/>
      <c r="C28" s="319" t="s">
        <v>1021</v>
      </c>
      <c r="D28" s="227">
        <v>43100</v>
      </c>
    </row>
    <row r="31" spans="1:10" s="224" customFormat="1" ht="20.25" customHeight="1">
      <c r="A31" s="295">
        <v>2</v>
      </c>
      <c r="B31" s="296" t="s">
        <v>1020</v>
      </c>
      <c r="C31" s="297"/>
      <c r="D31" s="297"/>
      <c r="E31" s="297"/>
      <c r="F31" s="297"/>
      <c r="G31" s="297"/>
      <c r="H31" s="297"/>
      <c r="I31" s="297"/>
      <c r="J31" s="297"/>
    </row>
    <row r="32" ht="12.75">
      <c r="A32" s="177"/>
    </row>
    <row r="33" ht="12.75">
      <c r="A33" s="177"/>
    </row>
    <row r="34" spans="1:2" s="137" customFormat="1" ht="12.75">
      <c r="A34" s="177" t="s">
        <v>1019</v>
      </c>
      <c r="B34" s="142" t="s">
        <v>1018</v>
      </c>
    </row>
    <row r="35" spans="1:2" s="137" customFormat="1" ht="12.75">
      <c r="A35" s="177"/>
      <c r="B35" s="142"/>
    </row>
    <row r="36" spans="1:8" ht="12.75">
      <c r="A36" s="177"/>
      <c r="B36" s="300" t="s">
        <v>1017</v>
      </c>
      <c r="C36" s="301"/>
      <c r="D36" s="320"/>
      <c r="E36" s="321" t="s">
        <v>2685</v>
      </c>
      <c r="F36" s="322"/>
      <c r="G36" s="143"/>
      <c r="H36" s="225"/>
    </row>
    <row r="37" spans="1:8" ht="12.75">
      <c r="A37" s="177"/>
      <c r="B37" s="300" t="s">
        <v>1016</v>
      </c>
      <c r="C37" s="301"/>
      <c r="D37" s="320"/>
      <c r="E37" s="321" t="s">
        <v>1015</v>
      </c>
      <c r="F37" s="322"/>
      <c r="G37" s="143"/>
      <c r="H37" s="225"/>
    </row>
    <row r="38" spans="1:8" ht="12.75">
      <c r="A38" s="177"/>
      <c r="B38" s="300" t="s">
        <v>1014</v>
      </c>
      <c r="C38" s="301"/>
      <c r="D38" s="320"/>
      <c r="E38" s="323" t="s">
        <v>1013</v>
      </c>
      <c r="F38" s="322"/>
      <c r="G38" s="143"/>
      <c r="H38" s="225"/>
    </row>
    <row r="39" spans="1:6" s="160" customFormat="1" ht="12.75">
      <c r="A39" s="324"/>
      <c r="B39" s="159"/>
      <c r="C39" s="159"/>
      <c r="D39" s="159"/>
      <c r="E39" s="229"/>
      <c r="F39" s="230"/>
    </row>
    <row r="40" spans="1:8" ht="12.75">
      <c r="A40" s="177"/>
      <c r="B40" s="300" t="s">
        <v>1012</v>
      </c>
      <c r="C40" s="301"/>
      <c r="D40" s="301"/>
      <c r="E40" s="323" t="s">
        <v>2688</v>
      </c>
      <c r="F40" s="322"/>
      <c r="G40" s="143"/>
      <c r="H40" s="225"/>
    </row>
    <row r="41" spans="1:8" ht="12.75">
      <c r="A41" s="177"/>
      <c r="B41" s="311" t="s">
        <v>1011</v>
      </c>
      <c r="C41" s="312"/>
      <c r="D41" s="312"/>
      <c r="E41" s="325" t="s">
        <v>2687</v>
      </c>
      <c r="F41" s="322"/>
      <c r="G41" s="143"/>
      <c r="H41" s="225"/>
    </row>
    <row r="42" spans="1:11" s="160" customFormat="1" ht="12.75">
      <c r="A42" s="324"/>
      <c r="B42" s="300" t="s">
        <v>1010</v>
      </c>
      <c r="C42" s="301"/>
      <c r="D42" s="301"/>
      <c r="E42" s="325" t="s">
        <v>2687</v>
      </c>
      <c r="F42" s="322"/>
      <c r="G42" s="243"/>
      <c r="H42" s="326"/>
      <c r="K42" s="134"/>
    </row>
    <row r="43" spans="1:2" ht="12.75">
      <c r="A43" s="177"/>
      <c r="B43" s="166"/>
    </row>
    <row r="44" spans="1:2" ht="12.75">
      <c r="A44" s="177"/>
      <c r="B44" s="166"/>
    </row>
    <row r="45" spans="1:2" s="137" customFormat="1" ht="12.75">
      <c r="A45" s="177" t="s">
        <v>1009</v>
      </c>
      <c r="B45" s="142" t="s">
        <v>1008</v>
      </c>
    </row>
    <row r="46" spans="1:2" s="137" customFormat="1" ht="12.75">
      <c r="A46" s="177"/>
      <c r="B46" s="142"/>
    </row>
    <row r="47" spans="1:7" s="137" customFormat="1" ht="12.75">
      <c r="A47" s="177"/>
      <c r="B47" s="142"/>
      <c r="C47" s="167"/>
      <c r="E47" s="327" t="s">
        <v>2735</v>
      </c>
      <c r="F47" s="327" t="s">
        <v>1007</v>
      </c>
      <c r="G47" s="328"/>
    </row>
    <row r="48" spans="1:7" s="137" customFormat="1" ht="26.25" customHeight="1">
      <c r="A48" s="177"/>
      <c r="B48" s="142"/>
      <c r="C48" s="167"/>
      <c r="E48" s="329" t="s">
        <v>1006</v>
      </c>
      <c r="F48" s="329" t="s">
        <v>1005</v>
      </c>
      <c r="G48" s="328"/>
    </row>
    <row r="49" spans="1:7" ht="12.75">
      <c r="A49" s="177"/>
      <c r="B49" s="330" t="s">
        <v>1004</v>
      </c>
      <c r="C49" s="331" t="s">
        <v>1003</v>
      </c>
      <c r="D49" s="332"/>
      <c r="E49" s="246">
        <v>0</v>
      </c>
      <c r="F49" s="246">
        <v>0</v>
      </c>
      <c r="G49" s="141"/>
    </row>
    <row r="50" spans="1:7" s="160" customFormat="1" ht="12.75">
      <c r="A50" s="324"/>
      <c r="B50" s="333"/>
      <c r="C50" s="314" t="s">
        <v>1002</v>
      </c>
      <c r="D50" s="334"/>
      <c r="E50" s="247">
        <v>0</v>
      </c>
      <c r="F50" s="247">
        <v>0</v>
      </c>
      <c r="G50" s="146"/>
    </row>
    <row r="51" spans="1:7" ht="12.75">
      <c r="A51" s="177"/>
      <c r="B51" s="333"/>
      <c r="C51" s="314" t="s">
        <v>1001</v>
      </c>
      <c r="D51" s="335"/>
      <c r="E51" s="247">
        <f>SUM(D128:J128)</f>
        <v>30071.233272569996</v>
      </c>
      <c r="F51" s="247">
        <v>0</v>
      </c>
      <c r="G51" s="141"/>
    </row>
    <row r="52" spans="1:7" ht="12.75">
      <c r="A52" s="177"/>
      <c r="B52" s="336"/>
      <c r="C52" s="316" t="s">
        <v>1889</v>
      </c>
      <c r="D52" s="337"/>
      <c r="E52" s="248">
        <v>0</v>
      </c>
      <c r="F52" s="248">
        <v>0</v>
      </c>
      <c r="G52" s="141"/>
    </row>
    <row r="53" spans="1:7" ht="12.75">
      <c r="A53" s="177"/>
      <c r="B53" s="300"/>
      <c r="C53" s="338" t="s">
        <v>2735</v>
      </c>
      <c r="D53" s="301"/>
      <c r="E53" s="231">
        <f>SUM(E49:E52)</f>
        <v>30071.233272569996</v>
      </c>
      <c r="F53" s="231">
        <f>SUM(F49:F52)</f>
        <v>0</v>
      </c>
      <c r="G53" s="141"/>
    </row>
    <row r="54" ht="12.75">
      <c r="A54" s="177"/>
    </row>
    <row r="55" spans="1:5" ht="12.75">
      <c r="A55" s="177"/>
      <c r="B55" s="300" t="s">
        <v>975</v>
      </c>
      <c r="C55" s="301"/>
      <c r="D55" s="301"/>
      <c r="E55" s="231">
        <v>21902</v>
      </c>
    </row>
    <row r="56" ht="12.75">
      <c r="A56" s="177"/>
    </row>
    <row r="57" ht="12.75">
      <c r="A57" s="177"/>
    </row>
    <row r="58" spans="1:2" s="137" customFormat="1" ht="12.75">
      <c r="A58" s="177" t="s">
        <v>1000</v>
      </c>
      <c r="B58" s="142" t="s">
        <v>999</v>
      </c>
    </row>
    <row r="59" spans="1:2" s="137" customFormat="1" ht="12.75">
      <c r="A59" s="177"/>
      <c r="B59" s="142"/>
    </row>
    <row r="60" spans="1:4" ht="12.75" customHeight="1">
      <c r="A60" s="177"/>
      <c r="C60" s="339" t="s">
        <v>998</v>
      </c>
      <c r="D60" s="340" t="s">
        <v>997</v>
      </c>
    </row>
    <row r="61" spans="1:5" ht="12.75">
      <c r="A61" s="177"/>
      <c r="B61" s="310" t="s">
        <v>996</v>
      </c>
      <c r="C61" s="270">
        <v>1.05</v>
      </c>
      <c r="D61" s="616">
        <v>1.191</v>
      </c>
      <c r="E61" s="160"/>
    </row>
    <row r="62" spans="1:4" ht="12.75">
      <c r="A62" s="177"/>
      <c r="B62" s="341" t="s">
        <v>995</v>
      </c>
      <c r="C62" s="271">
        <v>1</v>
      </c>
      <c r="D62" s="271">
        <v>1.16</v>
      </c>
    </row>
    <row r="63" spans="1:4" ht="12.75">
      <c r="A63" s="177"/>
      <c r="B63" s="303" t="s">
        <v>2713</v>
      </c>
      <c r="C63" s="232"/>
      <c r="D63" s="233"/>
    </row>
    <row r="64" spans="1:5" s="160" customFormat="1" ht="12.75">
      <c r="A64" s="324"/>
      <c r="B64" s="159"/>
      <c r="C64" s="288"/>
      <c r="D64" s="159"/>
      <c r="E64" s="146"/>
    </row>
    <row r="65" spans="1:5" s="160" customFormat="1" ht="12.75">
      <c r="A65" s="324"/>
      <c r="B65" s="159"/>
      <c r="C65" s="288"/>
      <c r="D65" s="159"/>
      <c r="E65" s="146"/>
    </row>
    <row r="66" spans="1:5" s="160" customFormat="1" ht="12.75">
      <c r="A66" s="324" t="s">
        <v>994</v>
      </c>
      <c r="B66" s="154" t="s">
        <v>993</v>
      </c>
      <c r="C66" s="288"/>
      <c r="D66" s="159"/>
      <c r="E66" s="146"/>
    </row>
    <row r="67" spans="1:5" s="160" customFormat="1" ht="12.75">
      <c r="A67" s="324"/>
      <c r="B67" s="159"/>
      <c r="C67" s="288"/>
      <c r="D67" s="159"/>
      <c r="E67" s="146"/>
    </row>
    <row r="68" spans="1:7" s="160" customFormat="1" ht="12.75">
      <c r="A68" s="324"/>
      <c r="B68" s="159"/>
      <c r="C68" s="288"/>
      <c r="D68" s="159"/>
      <c r="E68" s="306" t="s">
        <v>992</v>
      </c>
      <c r="F68" s="306" t="s">
        <v>991</v>
      </c>
      <c r="G68" s="306" t="s">
        <v>990</v>
      </c>
    </row>
    <row r="69" spans="1:7" ht="12.75">
      <c r="A69" s="177"/>
      <c r="B69" s="307" t="s">
        <v>989</v>
      </c>
      <c r="C69" s="308"/>
      <c r="D69" s="331" t="s">
        <v>988</v>
      </c>
      <c r="E69" s="267"/>
      <c r="F69" s="264"/>
      <c r="G69" s="264"/>
    </row>
    <row r="70" spans="1:7" ht="12.75">
      <c r="A70" s="177"/>
      <c r="B70" s="311"/>
      <c r="C70" s="312"/>
      <c r="D70" s="342" t="s">
        <v>987</v>
      </c>
      <c r="E70" s="268" t="s">
        <v>986</v>
      </c>
      <c r="F70" s="265"/>
      <c r="G70" s="265" t="s">
        <v>983</v>
      </c>
    </row>
    <row r="71" spans="1:7" ht="12.75">
      <c r="A71" s="177"/>
      <c r="B71" s="303"/>
      <c r="C71" s="304"/>
      <c r="D71" s="343" t="s">
        <v>985</v>
      </c>
      <c r="E71" s="269" t="s">
        <v>984</v>
      </c>
      <c r="F71" s="266"/>
      <c r="G71" s="266" t="s">
        <v>983</v>
      </c>
    </row>
    <row r="72" spans="1:4" ht="12.75">
      <c r="A72" s="177"/>
      <c r="B72" s="141"/>
      <c r="C72" s="141"/>
      <c r="D72" s="141"/>
    </row>
    <row r="73" spans="1:4" ht="12.75">
      <c r="A73" s="177"/>
      <c r="B73" s="141"/>
      <c r="C73" s="141"/>
      <c r="D73" s="141"/>
    </row>
    <row r="74" spans="1:3" s="160" customFormat="1" ht="12.75">
      <c r="A74" s="324" t="s">
        <v>982</v>
      </c>
      <c r="B74" s="161" t="s">
        <v>981</v>
      </c>
      <c r="C74" s="162"/>
    </row>
    <row r="75" spans="1:3" ht="12.75">
      <c r="A75" s="169"/>
      <c r="B75" s="139"/>
      <c r="C75" s="139"/>
    </row>
    <row r="76" spans="1:7" ht="12.75">
      <c r="A76" s="177"/>
      <c r="B76" s="344" t="s">
        <v>980</v>
      </c>
      <c r="C76" s="301"/>
      <c r="D76" s="320"/>
      <c r="E76" s="306" t="s">
        <v>1880</v>
      </c>
      <c r="G76" s="141"/>
    </row>
    <row r="77" spans="1:7" ht="12.75">
      <c r="A77" s="177"/>
      <c r="B77" s="310" t="s">
        <v>979</v>
      </c>
      <c r="C77" s="332"/>
      <c r="D77" s="345"/>
      <c r="E77" s="246">
        <v>600</v>
      </c>
      <c r="G77" s="141"/>
    </row>
    <row r="78" spans="1:7" ht="12.75">
      <c r="A78" s="177"/>
      <c r="B78" s="314" t="s">
        <v>978</v>
      </c>
      <c r="C78" s="335"/>
      <c r="D78" s="346"/>
      <c r="E78" s="247">
        <v>0</v>
      </c>
      <c r="G78" s="141"/>
    </row>
    <row r="79" spans="1:7" ht="12.75">
      <c r="A79" s="177"/>
      <c r="B79" s="316" t="s">
        <v>977</v>
      </c>
      <c r="C79" s="337"/>
      <c r="D79" s="347"/>
      <c r="E79" s="248">
        <v>0</v>
      </c>
      <c r="G79" s="141"/>
    </row>
    <row r="80" spans="1:7" ht="12.75">
      <c r="A80" s="177"/>
      <c r="B80" s="300"/>
      <c r="C80" s="301"/>
      <c r="D80" s="348" t="s">
        <v>976</v>
      </c>
      <c r="E80" s="231">
        <f>SUM(E77:E79)</f>
        <v>600</v>
      </c>
      <c r="G80" s="141"/>
    </row>
    <row r="81" spans="1:7" ht="12.75">
      <c r="A81" s="177"/>
      <c r="B81" s="310" t="s">
        <v>975</v>
      </c>
      <c r="C81" s="332"/>
      <c r="D81" s="345"/>
      <c r="E81" s="249">
        <f>E55</f>
        <v>21902</v>
      </c>
      <c r="G81" s="141"/>
    </row>
    <row r="82" spans="1:7" ht="12.75">
      <c r="A82" s="177"/>
      <c r="B82" s="316" t="s">
        <v>974</v>
      </c>
      <c r="C82" s="337"/>
      <c r="D82" s="347"/>
      <c r="E82" s="250">
        <v>0</v>
      </c>
      <c r="G82" s="141"/>
    </row>
    <row r="83" spans="1:7" ht="12.75">
      <c r="A83" s="177"/>
      <c r="B83" s="300"/>
      <c r="C83" s="301"/>
      <c r="D83" s="348" t="s">
        <v>973</v>
      </c>
      <c r="E83" s="234">
        <f>SUM(E81:E82)</f>
        <v>21902</v>
      </c>
      <c r="G83" s="141"/>
    </row>
    <row r="84" spans="1:7" ht="12.75">
      <c r="A84" s="177"/>
      <c r="B84" s="344" t="s">
        <v>972</v>
      </c>
      <c r="C84" s="301"/>
      <c r="D84" s="320"/>
      <c r="E84" s="234">
        <f>E80+E83</f>
        <v>22502</v>
      </c>
      <c r="G84" s="141"/>
    </row>
    <row r="85" ht="12.75">
      <c r="A85" s="177"/>
    </row>
    <row r="86" ht="12.75">
      <c r="A86" s="177"/>
    </row>
    <row r="87" ht="12.75">
      <c r="A87" s="177"/>
    </row>
    <row r="88" spans="1:3" s="160" customFormat="1" ht="12.75">
      <c r="A88" s="324" t="s">
        <v>971</v>
      </c>
      <c r="B88" s="161" t="s">
        <v>970</v>
      </c>
      <c r="C88" s="162"/>
    </row>
    <row r="89" ht="12.75">
      <c r="A89" s="177"/>
    </row>
    <row r="90" spans="2:7" s="166" customFormat="1" ht="12.75">
      <c r="B90" s="463" t="s">
        <v>969</v>
      </c>
      <c r="C90" s="308"/>
      <c r="D90" s="308"/>
      <c r="E90" s="464"/>
      <c r="F90" s="308"/>
      <c r="G90" s="309"/>
    </row>
    <row r="91" spans="2:7" s="166" customFormat="1" ht="12.75">
      <c r="B91" s="465" t="s">
        <v>968</v>
      </c>
      <c r="C91" s="466"/>
      <c r="D91" s="466"/>
      <c r="E91" s="467"/>
      <c r="F91" s="312"/>
      <c r="G91" s="313"/>
    </row>
    <row r="92" spans="2:7" s="166" customFormat="1" ht="12.75">
      <c r="B92" s="465" t="s">
        <v>967</v>
      </c>
      <c r="C92" s="466"/>
      <c r="D92" s="466"/>
      <c r="E92" s="467"/>
      <c r="F92" s="312"/>
      <c r="G92" s="313"/>
    </row>
    <row r="93" spans="2:7" s="166" customFormat="1" ht="12.75">
      <c r="B93" s="465" t="s">
        <v>966</v>
      </c>
      <c r="C93" s="466"/>
      <c r="D93" s="466"/>
      <c r="E93" s="467"/>
      <c r="F93" s="312"/>
      <c r="G93" s="313"/>
    </row>
    <row r="94" spans="2:7" s="166" customFormat="1" ht="12.75">
      <c r="B94" s="465" t="s">
        <v>965</v>
      </c>
      <c r="C94" s="466"/>
      <c r="D94" s="466"/>
      <c r="E94" s="467"/>
      <c r="F94" s="312"/>
      <c r="G94" s="313"/>
    </row>
    <row r="95" spans="1:7" s="166" customFormat="1" ht="12.75">
      <c r="A95" s="177"/>
      <c r="B95" s="311"/>
      <c r="C95" s="468" t="s">
        <v>964</v>
      </c>
      <c r="D95" s="466"/>
      <c r="E95" s="467"/>
      <c r="F95" s="312"/>
      <c r="G95" s="313"/>
    </row>
    <row r="96" spans="1:7" s="166" customFormat="1" ht="12.75">
      <c r="A96" s="177"/>
      <c r="B96" s="311"/>
      <c r="C96" s="468" t="s">
        <v>963</v>
      </c>
      <c r="D96" s="466"/>
      <c r="E96" s="467"/>
      <c r="F96" s="312"/>
      <c r="G96" s="313"/>
    </row>
    <row r="97" spans="1:7" s="166" customFormat="1" ht="12.75">
      <c r="A97" s="177"/>
      <c r="B97" s="311"/>
      <c r="C97" s="468" t="s">
        <v>962</v>
      </c>
      <c r="D97" s="466"/>
      <c r="E97" s="467"/>
      <c r="F97" s="312"/>
      <c r="G97" s="313"/>
    </row>
    <row r="98" spans="1:7" s="166" customFormat="1" ht="12.75">
      <c r="A98" s="177"/>
      <c r="B98" s="469" t="s">
        <v>961</v>
      </c>
      <c r="C98" s="466"/>
      <c r="D98" s="466"/>
      <c r="E98" s="467"/>
      <c r="F98" s="312"/>
      <c r="G98" s="313"/>
    </row>
    <row r="99" spans="1:7" s="166" customFormat="1" ht="12.75">
      <c r="A99" s="177"/>
      <c r="B99" s="470" t="s">
        <v>960</v>
      </c>
      <c r="C99" s="304"/>
      <c r="D99" s="304"/>
      <c r="E99" s="471"/>
      <c r="F99" s="304"/>
      <c r="G99" s="315"/>
    </row>
    <row r="100" ht="12.75">
      <c r="A100" s="177"/>
    </row>
    <row r="101" spans="1:4" s="160" customFormat="1" ht="12.75">
      <c r="A101" s="324" t="s">
        <v>959</v>
      </c>
      <c r="B101" s="161" t="s">
        <v>958</v>
      </c>
      <c r="C101" s="162"/>
      <c r="D101" s="306" t="s">
        <v>2687</v>
      </c>
    </row>
    <row r="102" ht="12.75">
      <c r="A102" s="177"/>
    </row>
    <row r="103" ht="12.75">
      <c r="A103" s="177"/>
    </row>
    <row r="104" ht="12.75">
      <c r="A104" s="177"/>
    </row>
    <row r="105" ht="12.75">
      <c r="A105" s="177"/>
    </row>
    <row r="106" spans="1:10" s="224" customFormat="1" ht="20.25" customHeight="1">
      <c r="A106" s="295">
        <v>3</v>
      </c>
      <c r="B106" s="296" t="s">
        <v>957</v>
      </c>
      <c r="C106" s="297"/>
      <c r="D106" s="297"/>
      <c r="E106" s="297"/>
      <c r="F106" s="297"/>
      <c r="G106" s="297"/>
      <c r="H106" s="297"/>
      <c r="I106" s="297"/>
      <c r="J106" s="297"/>
    </row>
    <row r="107" s="150" customFormat="1" ht="12.75">
      <c r="A107" s="168"/>
    </row>
    <row r="109" spans="1:10" ht="12.75">
      <c r="A109" s="138" t="s">
        <v>956</v>
      </c>
      <c r="B109" s="152" t="s">
        <v>955</v>
      </c>
      <c r="C109" s="141"/>
      <c r="D109" s="141"/>
      <c r="E109" s="141"/>
      <c r="F109" s="141"/>
      <c r="G109" s="141"/>
      <c r="H109" s="141"/>
      <c r="I109" s="141"/>
      <c r="J109" s="141"/>
    </row>
    <row r="110" spans="2:10" ht="12.75">
      <c r="B110" s="141"/>
      <c r="C110" s="141"/>
      <c r="D110" s="141"/>
      <c r="E110" s="141"/>
      <c r="F110" s="141"/>
      <c r="G110" s="141"/>
      <c r="H110" s="141"/>
      <c r="I110" s="141"/>
      <c r="J110" s="141"/>
    </row>
    <row r="111" spans="2:9" ht="21" customHeight="1">
      <c r="B111" s="159"/>
      <c r="C111" s="159"/>
      <c r="D111" s="349" t="s">
        <v>954</v>
      </c>
      <c r="E111" s="350" t="s">
        <v>953</v>
      </c>
      <c r="F111" s="349" t="s">
        <v>952</v>
      </c>
      <c r="G111" s="141"/>
      <c r="H111" s="141"/>
      <c r="I111" s="141"/>
    </row>
    <row r="112" spans="2:9" ht="12.75">
      <c r="B112" s="310" t="s">
        <v>942</v>
      </c>
      <c r="C112" s="332"/>
      <c r="D112" s="251">
        <v>0</v>
      </c>
      <c r="E112" s="252">
        <v>0</v>
      </c>
      <c r="F112" s="253"/>
      <c r="G112" s="141"/>
      <c r="H112" s="141"/>
      <c r="I112" s="141"/>
    </row>
    <row r="113" spans="2:9" ht="12.75">
      <c r="B113" s="314" t="s">
        <v>2737</v>
      </c>
      <c r="C113" s="335"/>
      <c r="D113" s="254">
        <f>SUMPRODUCT(Actif_Global!$B$7:$B$65536,Actif_Global!$H$7:$H$65536)/SUM(Actif_Global!$H$7:$H$65536)/12</f>
        <v>4.804693529590591</v>
      </c>
      <c r="E113" s="255">
        <f>SUMPRODUCT(Actif_Global!$B$7:$B$65536,Actif_Global!$D$7:$D$65536)/SUM(Actif_Global!$D$7:$D$65536)/12</f>
        <v>7.148785166866464</v>
      </c>
      <c r="F113" s="351">
        <f>Actif_Global!B3</f>
        <v>0.0851</v>
      </c>
      <c r="G113" s="141"/>
      <c r="H113" s="141"/>
      <c r="I113" s="141"/>
    </row>
    <row r="114" spans="2:9" ht="12.75">
      <c r="B114" s="314" t="s">
        <v>2738</v>
      </c>
      <c r="C114" s="334"/>
      <c r="D114" s="254">
        <v>0</v>
      </c>
      <c r="E114" s="255">
        <v>0</v>
      </c>
      <c r="F114" s="256"/>
      <c r="G114" s="141"/>
      <c r="H114" s="141"/>
      <c r="I114" s="141"/>
    </row>
    <row r="115" spans="2:9" ht="12.75">
      <c r="B115" s="316" t="s">
        <v>1889</v>
      </c>
      <c r="C115" s="337"/>
      <c r="D115" s="257">
        <v>0</v>
      </c>
      <c r="E115" s="258">
        <v>0</v>
      </c>
      <c r="F115" s="259"/>
      <c r="G115" s="141"/>
      <c r="H115" s="141"/>
      <c r="I115" s="141"/>
    </row>
    <row r="116" spans="2:9" ht="12.75">
      <c r="B116" s="300"/>
      <c r="C116" s="338" t="s">
        <v>951</v>
      </c>
      <c r="D116" s="236">
        <f>SUM(D112:D115)</f>
        <v>4.804693529590591</v>
      </c>
      <c r="E116" s="237">
        <f>SUM(E112:E115)</f>
        <v>7.148785166866464</v>
      </c>
      <c r="F116" s="235"/>
      <c r="G116" s="141"/>
      <c r="H116" s="141"/>
      <c r="I116" s="141"/>
    </row>
    <row r="117" spans="1:6" s="146" customFormat="1" ht="12.75">
      <c r="A117" s="149"/>
      <c r="B117" s="167"/>
      <c r="C117" s="178"/>
      <c r="D117" s="238"/>
      <c r="E117" s="238"/>
      <c r="F117" s="230"/>
    </row>
    <row r="118" spans="2:9" ht="12.75">
      <c r="B118" s="300"/>
      <c r="C118" s="352" t="s">
        <v>950</v>
      </c>
      <c r="D118" s="353">
        <v>6.31</v>
      </c>
      <c r="E118" s="354">
        <v>5.99</v>
      </c>
      <c r="F118" s="228"/>
      <c r="G118" s="141"/>
      <c r="H118" s="141"/>
      <c r="I118" s="141"/>
    </row>
    <row r="119" spans="2:10" ht="12.75">
      <c r="B119" s="141"/>
      <c r="C119" s="141"/>
      <c r="D119" s="141"/>
      <c r="E119" s="141"/>
      <c r="F119" s="141"/>
      <c r="G119" s="141"/>
      <c r="H119" s="141"/>
      <c r="I119" s="141"/>
      <c r="J119" s="141"/>
    </row>
    <row r="120" spans="2:10" ht="12.75">
      <c r="B120" s="141"/>
      <c r="C120" s="141"/>
      <c r="D120" s="141"/>
      <c r="E120" s="141"/>
      <c r="F120" s="141"/>
      <c r="G120" s="141"/>
      <c r="H120" s="141"/>
      <c r="I120" s="141"/>
      <c r="J120" s="141"/>
    </row>
    <row r="121" spans="1:10" ht="12.75">
      <c r="A121" s="138" t="s">
        <v>949</v>
      </c>
      <c r="B121" s="152" t="s">
        <v>948</v>
      </c>
      <c r="C121" s="141"/>
      <c r="D121" s="141"/>
      <c r="E121" s="141"/>
      <c r="F121" s="141"/>
      <c r="G121" s="141"/>
      <c r="H121" s="141"/>
      <c r="I121" s="141"/>
      <c r="J121" s="141"/>
    </row>
    <row r="122" spans="2:10" ht="12.75">
      <c r="B122" s="141"/>
      <c r="C122" s="141"/>
      <c r="D122" s="141"/>
      <c r="E122" s="141"/>
      <c r="F122" s="141"/>
      <c r="G122" s="141"/>
      <c r="H122" s="141"/>
      <c r="I122" s="141"/>
      <c r="J122" s="141"/>
    </row>
    <row r="123" spans="2:11" ht="12.75">
      <c r="B123" s="141"/>
      <c r="C123" s="141"/>
      <c r="D123" s="355" t="s">
        <v>947</v>
      </c>
      <c r="E123" s="306" t="s">
        <v>2739</v>
      </c>
      <c r="F123" s="306" t="s">
        <v>2740</v>
      </c>
      <c r="G123" s="306" t="s">
        <v>2741</v>
      </c>
      <c r="H123" s="306" t="s">
        <v>2742</v>
      </c>
      <c r="I123" s="306" t="s">
        <v>2743</v>
      </c>
      <c r="J123" s="306" t="s">
        <v>2744</v>
      </c>
      <c r="K123" s="141"/>
    </row>
    <row r="124" spans="2:11" ht="12.75">
      <c r="B124" s="310" t="s">
        <v>942</v>
      </c>
      <c r="C124" s="332"/>
      <c r="D124" s="246">
        <v>0</v>
      </c>
      <c r="E124" s="246">
        <v>0</v>
      </c>
      <c r="F124" s="246">
        <v>0</v>
      </c>
      <c r="G124" s="246">
        <v>0</v>
      </c>
      <c r="H124" s="246">
        <v>0</v>
      </c>
      <c r="I124" s="246">
        <v>0</v>
      </c>
      <c r="J124" s="246">
        <v>0</v>
      </c>
      <c r="K124" s="141"/>
    </row>
    <row r="125" spans="2:11" ht="12.75">
      <c r="B125" s="314" t="s">
        <v>2737</v>
      </c>
      <c r="C125" s="335"/>
      <c r="D125" s="247">
        <f>SUMPRODUCT((Actif_Global!$B$7:$B$65536&gt;=1)*(Actif_Global!$B$7:$B$65536&lt;=12)*(Actif_Global!$H$7:$H$65536))/1000000</f>
        <v>4701.383907353112</v>
      </c>
      <c r="E125" s="247">
        <f>SUMPRODUCT((Actif_Global!$B$7:$B$65536&gt;=13)*(Actif_Global!$B$7:$B$65536&lt;=24)*(Actif_Global!$H$7:$H$65536))/1000000</f>
        <v>4403.624661168209</v>
      </c>
      <c r="F125" s="247">
        <f>SUMPRODUCT((Actif_Global!$B$7:$B$65536&gt;=25)*(Actif_Global!$B$7:$B$65536&lt;=36)*(Actif_Global!$H$7:$H$65536))/1000000</f>
        <v>3738.77234136911</v>
      </c>
      <c r="G125" s="247">
        <f>SUMPRODUCT((Actif_Global!$B$7:$B$65536&gt;=37)*(Actif_Global!$B$7:$B$65536&lt;=48)*(Actif_Global!$H$7:$H$65536))/1000000</f>
        <v>3164.023173815058</v>
      </c>
      <c r="H125" s="247">
        <f>SUMPRODUCT((Actif_Global!$B$7:$B$65536&gt;=49)*(Actif_Global!$B$7:$B$65536&lt;=60)*(Actif_Global!$H$7:$H$65536))/1000000</f>
        <v>2668.6735364448737</v>
      </c>
      <c r="I125" s="247">
        <f>SUMPRODUCT((Actif_Global!$B$7:$B$65536&gt;=61)*(Actif_Global!$B$7:$B$65536&lt;=120)*(Actif_Global!$H$7:$H$65536))/1000000</f>
        <v>7912.911771208032</v>
      </c>
      <c r="J125" s="247">
        <f>SUMPRODUCT((Actif_Global!$B$7:$B$65536&gt;=121)*(Actif_Global!$B$7:$B$65536&lt;=12000)*(Actif_Global!$H$7:$H$65536))/1000000</f>
        <v>3481.8438812116024</v>
      </c>
      <c r="K125" s="141"/>
    </row>
    <row r="126" spans="2:11" ht="12.75">
      <c r="B126" s="314" t="s">
        <v>2738</v>
      </c>
      <c r="C126" s="335"/>
      <c r="D126" s="247">
        <v>0</v>
      </c>
      <c r="E126" s="247">
        <v>0</v>
      </c>
      <c r="F126" s="247">
        <v>0</v>
      </c>
      <c r="G126" s="247">
        <v>0</v>
      </c>
      <c r="H126" s="247">
        <v>0</v>
      </c>
      <c r="I126" s="247">
        <v>0</v>
      </c>
      <c r="J126" s="247">
        <v>0</v>
      </c>
      <c r="K126" s="141"/>
    </row>
    <row r="127" spans="2:11" ht="12.75">
      <c r="B127" s="316" t="s">
        <v>1889</v>
      </c>
      <c r="C127" s="337"/>
      <c r="D127" s="248">
        <v>0</v>
      </c>
      <c r="E127" s="248">
        <v>0</v>
      </c>
      <c r="F127" s="248">
        <v>0</v>
      </c>
      <c r="G127" s="248">
        <v>0</v>
      </c>
      <c r="H127" s="248">
        <v>0</v>
      </c>
      <c r="I127" s="248">
        <v>0</v>
      </c>
      <c r="J127" s="248">
        <v>0</v>
      </c>
      <c r="K127" s="141"/>
    </row>
    <row r="128" spans="2:11" ht="12.75">
      <c r="B128" s="356"/>
      <c r="C128" s="357" t="s">
        <v>946</v>
      </c>
      <c r="D128" s="239">
        <f aca="true" t="shared" si="0" ref="D128:J128">SUM(D124:D127)</f>
        <v>4701.383907353112</v>
      </c>
      <c r="E128" s="239">
        <f t="shared" si="0"/>
        <v>4403.624661168209</v>
      </c>
      <c r="F128" s="239">
        <f t="shared" si="0"/>
        <v>3738.77234136911</v>
      </c>
      <c r="G128" s="239">
        <f t="shared" si="0"/>
        <v>3164.023173815058</v>
      </c>
      <c r="H128" s="239">
        <f t="shared" si="0"/>
        <v>2668.6735364448737</v>
      </c>
      <c r="I128" s="239">
        <f t="shared" si="0"/>
        <v>7912.911771208032</v>
      </c>
      <c r="J128" s="239">
        <f t="shared" si="0"/>
        <v>3481.8438812116024</v>
      </c>
      <c r="K128" s="141"/>
    </row>
    <row r="129" spans="1:10" s="146" customFormat="1" ht="12.75">
      <c r="A129" s="149"/>
      <c r="B129" s="167"/>
      <c r="C129" s="172"/>
      <c r="D129" s="240"/>
      <c r="E129" s="240"/>
      <c r="F129" s="240"/>
      <c r="G129" s="240"/>
      <c r="H129" s="240"/>
      <c r="I129" s="240"/>
      <c r="J129" s="240"/>
    </row>
    <row r="130" spans="2:11" ht="12.75">
      <c r="B130" s="300"/>
      <c r="C130" s="358" t="s">
        <v>945</v>
      </c>
      <c r="D130" s="239">
        <f>SUMPRODUCT((Passif_Global!$D$12:$D$65536&gt;=1)*(Passif_Global!$D$12:$D$65536&lt;=12)*(Passif_Global!$F$12:$F$65536))/1000000</f>
        <v>958</v>
      </c>
      <c r="E130" s="239">
        <f>SUMPRODUCT((Passif_Global!$D$12:$D$65536&gt;=13)*(Passif_Global!$D$12:$D$65536&lt;=24)*(Passif_Global!$F$12:$F$65536))/1000000</f>
        <v>2925</v>
      </c>
      <c r="F130" s="239">
        <f>SUMPRODUCT((Passif_Global!$D$12:$D$65536&gt;=25)*(Passif_Global!$D$12:$D$65536&lt;=36)*(Passif_Global!$F$12:$F$65536))/1000000</f>
        <v>1505</v>
      </c>
      <c r="G130" s="239">
        <f>SUMPRODUCT((Passif_Global!$D$12:$D$65536&gt;=37)*(Passif_Global!$D$12:$D$65536&lt;=48)*(Passif_Global!$F$12:$F$65536))/1000000</f>
        <v>4182.5</v>
      </c>
      <c r="H130" s="239">
        <f>SUMPRODUCT((Passif_Global!$D$12:$D$65536&gt;=49)*(Passif_Global!$D$12:$D$65536&lt;=60)*(Passif_Global!$F$12:$F$65536))/1000000</f>
        <v>929</v>
      </c>
      <c r="I130" s="239">
        <f>SUMPRODUCT((Passif_Global!$D$12:$D$65536&gt;=61)*(Passif_Global!$D$12:$D$65536&lt;=120)*(Passif_Global!$F$12:$F$65536))/1000000</f>
        <v>7190</v>
      </c>
      <c r="J130" s="239">
        <f>SUMPRODUCT((Passif_Global!$D$12:$D$65536&gt;=121)*(Passif_Global!$D$12:$D$65536&lt;=120000)*(Passif_Global!$F$12:$F$65536))/1000000</f>
        <v>4212.5</v>
      </c>
      <c r="K130" s="141"/>
    </row>
    <row r="131" spans="2:11" ht="12.75">
      <c r="B131" s="141"/>
      <c r="C131" s="141"/>
      <c r="D131" s="141"/>
      <c r="E131" s="141"/>
      <c r="F131" s="141"/>
      <c r="G131" s="141"/>
      <c r="H131" s="141"/>
      <c r="I131" s="141"/>
      <c r="J131" s="141"/>
      <c r="K131" s="141"/>
    </row>
    <row r="132" spans="2:11" ht="12.75">
      <c r="B132" s="141"/>
      <c r="C132" s="141"/>
      <c r="D132" s="141"/>
      <c r="E132" s="141"/>
      <c r="F132" s="141"/>
      <c r="G132" s="141"/>
      <c r="H132" s="141"/>
      <c r="I132" s="141"/>
      <c r="J132" s="141"/>
      <c r="K132" s="141"/>
    </row>
    <row r="133" spans="1:11" ht="12.75">
      <c r="A133" s="138" t="s">
        <v>944</v>
      </c>
      <c r="B133" s="152" t="s">
        <v>943</v>
      </c>
      <c r="C133" s="141"/>
      <c r="D133" s="141"/>
      <c r="E133" s="141"/>
      <c r="F133" s="141"/>
      <c r="G133" s="141"/>
      <c r="H133" s="141"/>
      <c r="I133" s="141"/>
      <c r="J133" s="141"/>
      <c r="K133" s="141"/>
    </row>
    <row r="134" spans="2:11" ht="12.75">
      <c r="B134" s="141"/>
      <c r="C134" s="141"/>
      <c r="D134" s="141"/>
      <c r="E134" s="141"/>
      <c r="F134" s="141"/>
      <c r="G134" s="141"/>
      <c r="H134" s="141"/>
      <c r="I134" s="141"/>
      <c r="J134" s="141"/>
      <c r="K134" s="141"/>
    </row>
    <row r="135" spans="2:11" ht="12.75">
      <c r="B135" s="141"/>
      <c r="C135" s="141"/>
      <c r="D135" s="355" t="s">
        <v>2745</v>
      </c>
      <c r="E135" s="306" t="s">
        <v>2739</v>
      </c>
      <c r="F135" s="306" t="s">
        <v>2740</v>
      </c>
      <c r="G135" s="306" t="s">
        <v>2741</v>
      </c>
      <c r="H135" s="306" t="s">
        <v>2742</v>
      </c>
      <c r="I135" s="306" t="s">
        <v>2743</v>
      </c>
      <c r="J135" s="306" t="s">
        <v>2744</v>
      </c>
      <c r="K135" s="141"/>
    </row>
    <row r="136" spans="2:11" ht="12.75">
      <c r="B136" s="310" t="s">
        <v>942</v>
      </c>
      <c r="C136" s="332"/>
      <c r="D136" s="246">
        <v>0</v>
      </c>
      <c r="E136" s="246">
        <v>0</v>
      </c>
      <c r="F136" s="246">
        <v>0</v>
      </c>
      <c r="G136" s="246">
        <v>0</v>
      </c>
      <c r="H136" s="246">
        <v>0</v>
      </c>
      <c r="I136" s="246">
        <v>0</v>
      </c>
      <c r="J136" s="246">
        <v>0</v>
      </c>
      <c r="K136" s="141"/>
    </row>
    <row r="137" spans="2:11" ht="12.75">
      <c r="B137" s="314" t="s">
        <v>2737</v>
      </c>
      <c r="C137" s="335"/>
      <c r="D137" s="247">
        <f>SUMPRODUCT((Actif_Global!$B$7:$B$65536&gt;=1)*(Actif_Global!$B$7:$B$65536&lt;=12)*(Actif_Global!$D$7:$D$65536))/1000000</f>
        <v>2772.9809923300004</v>
      </c>
      <c r="E137" s="247">
        <f>SUMPRODUCT((Actif_Global!$B$7:$B$65536&gt;=13)*(Actif_Global!$B$7:$B$65536&lt;=24)*(Actif_Global!$D$7:$D$65536))/1000000</f>
        <v>2651.3497302299998</v>
      </c>
      <c r="F137" s="247">
        <f>SUMPRODUCT((Actif_Global!$B$7:$B$65536&gt;=25)*(Actif_Global!$B$7:$B$65536&lt;=36)*(Actif_Global!$D$7:$D$65536))/1000000</f>
        <v>2522.61078757</v>
      </c>
      <c r="G137" s="247">
        <f>SUMPRODUCT((Actif_Global!$B$7:$B$65536&gt;=37)*(Actif_Global!$B$7:$B$65536&lt;=48)*(Actif_Global!$D$7:$D$65536))/1000000</f>
        <v>2395.27858616</v>
      </c>
      <c r="H137" s="247">
        <f>SUMPRODUCT((Actif_Global!$B$7:$B$65536&gt;=49)*(Actif_Global!$B$7:$B$65536&lt;=60)*(Actif_Global!$D$7:$D$65536))/1000000</f>
        <v>2267.95870999</v>
      </c>
      <c r="I137" s="247">
        <f>SUMPRODUCT((Actif_Global!$B$7:$B$65536&gt;=61)*(Actif_Global!$B$7:$B$65536&lt;=120)*(Actif_Global!$D$7:$D$65536))/1000000</f>
        <v>9173.16505686</v>
      </c>
      <c r="J137" s="247">
        <f>SUMPRODUCT((Actif_Global!$B$7:$B$65536&gt;=121)*(Actif_Global!$B$7:$B$65536&lt;=12000)*(Actif_Global!$D$7:$D$65536))/1000000</f>
        <v>8287.88939431</v>
      </c>
      <c r="K137" s="141"/>
    </row>
    <row r="138" spans="2:11" ht="12.75">
      <c r="B138" s="314" t="s">
        <v>2738</v>
      </c>
      <c r="C138" s="335"/>
      <c r="D138" s="247">
        <v>0</v>
      </c>
      <c r="E138" s="247">
        <v>0</v>
      </c>
      <c r="F138" s="247">
        <v>0</v>
      </c>
      <c r="G138" s="247">
        <v>0</v>
      </c>
      <c r="H138" s="247">
        <v>0</v>
      </c>
      <c r="I138" s="247">
        <v>0</v>
      </c>
      <c r="J138" s="247">
        <v>0</v>
      </c>
      <c r="K138" s="141"/>
    </row>
    <row r="139" spans="2:11" ht="12.75">
      <c r="B139" s="316" t="s">
        <v>1889</v>
      </c>
      <c r="C139" s="337"/>
      <c r="D139" s="248">
        <v>0</v>
      </c>
      <c r="E139" s="248">
        <v>0</v>
      </c>
      <c r="F139" s="248">
        <v>0</v>
      </c>
      <c r="G139" s="248">
        <v>0</v>
      </c>
      <c r="H139" s="248">
        <v>0</v>
      </c>
      <c r="I139" s="248">
        <v>0</v>
      </c>
      <c r="J139" s="248">
        <v>0</v>
      </c>
      <c r="K139" s="141"/>
    </row>
    <row r="140" spans="2:11" ht="12.75">
      <c r="B140" s="356"/>
      <c r="C140" s="357" t="s">
        <v>941</v>
      </c>
      <c r="D140" s="239">
        <f aca="true" t="shared" si="1" ref="D140:J140">SUM(D136:D139)</f>
        <v>2772.9809923300004</v>
      </c>
      <c r="E140" s="239">
        <f t="shared" si="1"/>
        <v>2651.3497302299998</v>
      </c>
      <c r="F140" s="239">
        <f t="shared" si="1"/>
        <v>2522.61078757</v>
      </c>
      <c r="G140" s="239">
        <f t="shared" si="1"/>
        <v>2395.27858616</v>
      </c>
      <c r="H140" s="239">
        <f t="shared" si="1"/>
        <v>2267.95870999</v>
      </c>
      <c r="I140" s="239">
        <f t="shared" si="1"/>
        <v>9173.16505686</v>
      </c>
      <c r="J140" s="239">
        <f t="shared" si="1"/>
        <v>8287.88939431</v>
      </c>
      <c r="K140" s="141"/>
    </row>
    <row r="141" spans="1:10" s="146" customFormat="1" ht="12.75">
      <c r="A141" s="149"/>
      <c r="B141" s="167"/>
      <c r="C141" s="172"/>
      <c r="D141" s="240"/>
      <c r="E141" s="240"/>
      <c r="F141" s="240"/>
      <c r="G141" s="240"/>
      <c r="H141" s="240"/>
      <c r="I141" s="240"/>
      <c r="J141" s="240"/>
    </row>
    <row r="142" spans="2:11" ht="12.75">
      <c r="B142" s="344"/>
      <c r="C142" s="358" t="s">
        <v>940</v>
      </c>
      <c r="D142" s="239">
        <f aca="true" t="shared" si="2" ref="D142:J142">SUM(D143:D144)</f>
        <v>958</v>
      </c>
      <c r="E142" s="239">
        <f t="shared" si="2"/>
        <v>2925</v>
      </c>
      <c r="F142" s="239">
        <f t="shared" si="2"/>
        <v>2005</v>
      </c>
      <c r="G142" s="239">
        <f t="shared" si="2"/>
        <v>3682.5</v>
      </c>
      <c r="H142" s="239">
        <f t="shared" si="2"/>
        <v>1929</v>
      </c>
      <c r="I142" s="239">
        <f t="shared" si="2"/>
        <v>6190</v>
      </c>
      <c r="J142" s="239">
        <f t="shared" si="2"/>
        <v>4212.5</v>
      </c>
      <c r="K142" s="141"/>
    </row>
    <row r="143" spans="2:11" ht="12.75">
      <c r="B143" s="359"/>
      <c r="C143" s="360" t="s">
        <v>939</v>
      </c>
      <c r="D143" s="246">
        <v>958</v>
      </c>
      <c r="E143" s="246">
        <v>2925</v>
      </c>
      <c r="F143" s="246">
        <v>1505</v>
      </c>
      <c r="G143" s="246">
        <v>3682.5</v>
      </c>
      <c r="H143" s="246">
        <v>929</v>
      </c>
      <c r="I143" s="246">
        <v>4110</v>
      </c>
      <c r="J143" s="246">
        <v>806.5</v>
      </c>
      <c r="K143" s="141"/>
    </row>
    <row r="144" spans="2:11" ht="12.75">
      <c r="B144" s="361"/>
      <c r="C144" s="362" t="s">
        <v>938</v>
      </c>
      <c r="D144" s="248">
        <v>0</v>
      </c>
      <c r="E144" s="248">
        <v>0</v>
      </c>
      <c r="F144" s="248">
        <v>500</v>
      </c>
      <c r="G144" s="248">
        <v>0</v>
      </c>
      <c r="H144" s="248">
        <v>1000</v>
      </c>
      <c r="I144" s="248">
        <v>2080</v>
      </c>
      <c r="J144" s="248">
        <v>3406</v>
      </c>
      <c r="K144" s="141"/>
    </row>
    <row r="145" spans="2:10" ht="12.75">
      <c r="B145" s="141"/>
      <c r="C145" s="141"/>
      <c r="D145" s="141"/>
      <c r="E145" s="141"/>
      <c r="F145" s="141"/>
      <c r="G145" s="141"/>
      <c r="H145" s="141"/>
      <c r="I145" s="141"/>
      <c r="J145" s="141"/>
    </row>
    <row r="147" spans="1:2" ht="12.75">
      <c r="A147" s="138" t="s">
        <v>937</v>
      </c>
      <c r="B147" s="142" t="s">
        <v>936</v>
      </c>
    </row>
    <row r="149" spans="2:7" ht="12.75">
      <c r="B149" s="363" t="s">
        <v>935</v>
      </c>
      <c r="C149" s="364" t="s">
        <v>934</v>
      </c>
      <c r="D149" s="301"/>
      <c r="E149" s="301"/>
      <c r="F149" s="301"/>
      <c r="G149" s="320"/>
    </row>
    <row r="150" spans="2:7" ht="12.75">
      <c r="B150" s="365"/>
      <c r="C150" s="366"/>
      <c r="D150" s="367"/>
      <c r="E150" s="367"/>
      <c r="F150" s="367"/>
      <c r="G150" s="368"/>
    </row>
    <row r="151" spans="2:7" ht="275.25" customHeight="1">
      <c r="B151" s="311"/>
      <c r="C151" s="583" t="s">
        <v>1866</v>
      </c>
      <c r="D151" s="584"/>
      <c r="E151" s="584"/>
      <c r="F151" s="584"/>
      <c r="G151" s="585"/>
    </row>
    <row r="152" spans="2:7" ht="12.75">
      <c r="B152" s="311"/>
      <c r="C152" s="369" t="s">
        <v>2887</v>
      </c>
      <c r="D152" s="369" t="s">
        <v>1879</v>
      </c>
      <c r="E152" s="141"/>
      <c r="F152" s="141"/>
      <c r="G152" s="241"/>
    </row>
    <row r="153" spans="2:7" ht="12.75">
      <c r="B153" s="330" t="s">
        <v>1898</v>
      </c>
      <c r="C153" s="173" t="s">
        <v>1896</v>
      </c>
      <c r="D153" s="242" t="s">
        <v>1896</v>
      </c>
      <c r="E153" s="141"/>
      <c r="F153" s="141"/>
      <c r="G153" s="241"/>
    </row>
    <row r="154" spans="2:7" ht="12.75">
      <c r="B154" s="356" t="s">
        <v>1897</v>
      </c>
      <c r="C154" s="147" t="s">
        <v>1896</v>
      </c>
      <c r="D154" s="225" t="s">
        <v>1896</v>
      </c>
      <c r="E154" s="226"/>
      <c r="F154" s="226"/>
      <c r="G154" s="174"/>
    </row>
    <row r="155" spans="2:7" ht="12.75">
      <c r="B155" s="363" t="s">
        <v>1900</v>
      </c>
      <c r="C155" s="301"/>
      <c r="D155" s="301"/>
      <c r="E155" s="301"/>
      <c r="F155" s="301"/>
      <c r="G155" s="320"/>
    </row>
    <row r="156" spans="2:7" ht="12.75">
      <c r="B156" s="333"/>
      <c r="C156" s="175"/>
      <c r="D156" s="260"/>
      <c r="E156" s="260"/>
      <c r="F156" s="260"/>
      <c r="G156" s="242"/>
    </row>
    <row r="157" spans="2:7" ht="166.5" customHeight="1">
      <c r="B157" s="333"/>
      <c r="C157" s="586" t="s">
        <v>1899</v>
      </c>
      <c r="D157" s="587"/>
      <c r="E157" s="587"/>
      <c r="F157" s="587"/>
      <c r="G157" s="588"/>
    </row>
    <row r="158" spans="2:7" ht="12.75">
      <c r="B158" s="311"/>
      <c r="C158" s="369" t="s">
        <v>2887</v>
      </c>
      <c r="D158" s="369" t="s">
        <v>1879</v>
      </c>
      <c r="E158" s="141"/>
      <c r="F158" s="141"/>
      <c r="G158" s="241"/>
    </row>
    <row r="159" spans="2:7" ht="12.75">
      <c r="B159" s="330" t="s">
        <v>1898</v>
      </c>
      <c r="C159" s="173" t="s">
        <v>1896</v>
      </c>
      <c r="D159" s="242" t="s">
        <v>1896</v>
      </c>
      <c r="E159" s="141"/>
      <c r="F159" s="141"/>
      <c r="G159" s="241"/>
    </row>
    <row r="160" spans="2:7" ht="12.75">
      <c r="B160" s="356" t="s">
        <v>1897</v>
      </c>
      <c r="C160" s="147" t="s">
        <v>1896</v>
      </c>
      <c r="D160" s="225" t="s">
        <v>1896</v>
      </c>
      <c r="E160" s="226"/>
      <c r="F160" s="226"/>
      <c r="G160" s="174"/>
    </row>
    <row r="161" spans="2:4" ht="12.75">
      <c r="B161" s="141"/>
      <c r="C161" s="141"/>
      <c r="D161" s="141"/>
    </row>
    <row r="163" spans="1:2" ht="12.75">
      <c r="A163" s="138" t="s">
        <v>1895</v>
      </c>
      <c r="B163" s="142" t="s">
        <v>1894</v>
      </c>
    </row>
    <row r="164" spans="2:6" ht="12.75">
      <c r="B164" s="141"/>
      <c r="C164" s="141"/>
      <c r="D164" s="327" t="s">
        <v>1880</v>
      </c>
      <c r="F164" s="166"/>
    </row>
    <row r="165" spans="2:4" ht="12.75">
      <c r="B165" s="141"/>
      <c r="C165" s="141"/>
      <c r="D165" s="369" t="s">
        <v>1893</v>
      </c>
    </row>
    <row r="166" spans="2:4" ht="12.75">
      <c r="B166" s="310" t="s">
        <v>1892</v>
      </c>
      <c r="C166" s="332"/>
      <c r="D166" s="276"/>
    </row>
    <row r="167" spans="2:4" ht="12.75">
      <c r="B167" s="314" t="s">
        <v>1891</v>
      </c>
      <c r="C167" s="346"/>
      <c r="D167" s="277"/>
    </row>
    <row r="168" spans="2:4" ht="12.75">
      <c r="B168" s="314" t="s">
        <v>1890</v>
      </c>
      <c r="C168" s="346"/>
      <c r="D168" s="277"/>
    </row>
    <row r="169" spans="2:4" ht="12.75">
      <c r="B169" s="314" t="s">
        <v>1889</v>
      </c>
      <c r="C169" s="370" t="s">
        <v>1888</v>
      </c>
      <c r="D169" s="277">
        <v>400</v>
      </c>
    </row>
    <row r="170" spans="2:4" ht="12.75">
      <c r="B170" s="316"/>
      <c r="C170" s="371" t="s">
        <v>2736</v>
      </c>
      <c r="D170" s="278">
        <v>200</v>
      </c>
    </row>
    <row r="171" spans="2:4" ht="12.75">
      <c r="B171" s="372"/>
      <c r="C171" s="373" t="s">
        <v>1887</v>
      </c>
      <c r="D171" s="279">
        <f>SUM(D169:D170)</f>
        <v>600</v>
      </c>
    </row>
    <row r="172" spans="2:4" ht="12.75">
      <c r="B172" s="372"/>
      <c r="C172" s="373" t="s">
        <v>1886</v>
      </c>
      <c r="D172" s="280">
        <f>D171/E55</f>
        <v>0.02739475846954616</v>
      </c>
    </row>
    <row r="173" spans="1:4" s="160" customFormat="1" ht="12.75">
      <c r="A173" s="165"/>
      <c r="B173" s="171"/>
      <c r="C173" s="172"/>
      <c r="D173" s="146"/>
    </row>
    <row r="174" spans="2:5" ht="12.75">
      <c r="B174" s="374" t="s">
        <v>1885</v>
      </c>
      <c r="C174" s="358"/>
      <c r="D174" s="243"/>
      <c r="E174" s="306" t="s">
        <v>1884</v>
      </c>
    </row>
    <row r="175" spans="1:5" s="160" customFormat="1" ht="12.75">
      <c r="A175" s="165"/>
      <c r="B175" s="375"/>
      <c r="C175" s="376" t="s">
        <v>1883</v>
      </c>
      <c r="D175" s="244"/>
      <c r="E175" s="245"/>
    </row>
    <row r="176" spans="1:4" s="160" customFormat="1" ht="12.75">
      <c r="A176" s="165"/>
      <c r="B176" s="171"/>
      <c r="C176" s="172"/>
      <c r="D176" s="146"/>
    </row>
    <row r="178" spans="1:2" ht="12.75">
      <c r="A178" s="138" t="s">
        <v>1882</v>
      </c>
      <c r="B178" s="142" t="s">
        <v>1881</v>
      </c>
    </row>
    <row r="180" spans="2:4" ht="12.75">
      <c r="B180" s="141"/>
      <c r="C180" s="306" t="s">
        <v>1880</v>
      </c>
      <c r="D180" s="133" t="s">
        <v>1879</v>
      </c>
    </row>
    <row r="181" spans="2:4" ht="12.75">
      <c r="B181" s="331" t="s">
        <v>1878</v>
      </c>
      <c r="C181" s="274">
        <v>400</v>
      </c>
      <c r="D181" s="275">
        <v>4.85</v>
      </c>
    </row>
    <row r="182" spans="2:4" ht="12.75">
      <c r="B182" s="342" t="s">
        <v>1877</v>
      </c>
      <c r="C182" s="272"/>
      <c r="D182" s="262"/>
    </row>
    <row r="183" spans="2:4" ht="12.75">
      <c r="B183" s="343" t="s">
        <v>1876</v>
      </c>
      <c r="C183" s="273"/>
      <c r="D183" s="263"/>
    </row>
    <row r="184" spans="2:4" ht="12.75">
      <c r="B184" s="344" t="s">
        <v>2735</v>
      </c>
      <c r="C184" s="279">
        <f>SUM($C$181:$C$183)</f>
        <v>400</v>
      </c>
      <c r="D184" s="472">
        <f>SUMPRODUCT(($C$181:$C$183)*($D$181:$D$183))/$C$184</f>
        <v>4.85</v>
      </c>
    </row>
    <row r="223" ht="12.75">
      <c r="B223" s="145"/>
    </row>
  </sheetData>
  <sheetProtection/>
  <mergeCells count="2">
    <mergeCell ref="C151:G151"/>
    <mergeCell ref="C157:G157"/>
  </mergeCells>
  <hyperlinks>
    <hyperlink ref="E12" r:id="rId1" display="http://www.bpce.fr/communication-financiere"/>
    <hyperlink ref="E38" r:id="rId2" display="http://www.bpce.fr/communication-financiere/dette/bpce-sfh"/>
    <hyperlink ref="E40" r:id="rId3" display="http://www.ecbc.eu/framework/90/Obligations_à_l%27Habitat_-_OH"/>
  </hyperlinks>
  <printOptions/>
  <pageMargins left="0.2362204724409449" right="0.07874015748031496" top="0.9448818897637796" bottom="0.4724409448818898" header="0.5118110236220472" footer="0.5118110236220472"/>
  <pageSetup firstPageNumber="2" useFirstPageNumber="1" fitToHeight="0" horizontalDpi="600" verticalDpi="600" orientation="portrait" paperSize="9" scale="69" r:id="rId5"/>
  <headerFooter alignWithMargins="0">
    <oddFooter>&amp;L&amp;G&amp;CPage &amp;P de 13&amp;R&amp;D</oddFooter>
  </headerFooter>
  <rowBreaks count="2" manualBreakCount="2">
    <brk id="64" max="9" man="1"/>
    <brk id="145" max="9" man="1"/>
  </rowBreaks>
  <legacyDrawingHF r:id="rId4"/>
</worksheet>
</file>

<file path=xl/worksheets/sheet9.xml><?xml version="1.0" encoding="utf-8"?>
<worksheet xmlns="http://schemas.openxmlformats.org/spreadsheetml/2006/main" xmlns:r="http://schemas.openxmlformats.org/officeDocument/2006/relationships">
  <sheetPr>
    <tabColor theme="3"/>
  </sheetPr>
  <dimension ref="A1:M236"/>
  <sheetViews>
    <sheetView zoomScalePageLayoutView="0" workbookViewId="0" topLeftCell="A7">
      <selection activeCell="I179" sqref="I179"/>
    </sheetView>
  </sheetViews>
  <sheetFormatPr defaultColWidth="11.421875" defaultRowHeight="15"/>
  <cols>
    <col min="1" max="1" width="4.28125" style="138" customWidth="1"/>
    <col min="2" max="2" width="17.28125" style="134" customWidth="1"/>
    <col min="3" max="3" width="15.28125" style="134" customWidth="1"/>
    <col min="4" max="4" width="13.7109375" style="134" customWidth="1"/>
    <col min="5" max="5" width="10.8515625" style="134" customWidth="1"/>
    <col min="6" max="6" width="9.57421875" style="134" customWidth="1"/>
    <col min="7" max="7" width="9.8515625" style="134" customWidth="1"/>
    <col min="8" max="8" width="9.421875" style="134" customWidth="1"/>
    <col min="9" max="9" width="12.421875" style="134" customWidth="1"/>
    <col min="10" max="10" width="9.8515625" style="134" customWidth="1"/>
    <col min="11" max="11" width="10.421875" style="134" customWidth="1"/>
    <col min="12" max="12" width="9.8515625" style="134" customWidth="1"/>
    <col min="13" max="13" width="10.28125" style="134" customWidth="1"/>
    <col min="14" max="16384" width="11.421875" style="134" customWidth="1"/>
  </cols>
  <sheetData>
    <row r="1" spans="1:13" s="224" customFormat="1" ht="20.25" customHeight="1">
      <c r="A1" s="295"/>
      <c r="B1" s="296" t="s">
        <v>1040</v>
      </c>
      <c r="C1" s="297"/>
      <c r="D1" s="297"/>
      <c r="E1" s="297"/>
      <c r="F1" s="297"/>
      <c r="G1" s="297"/>
      <c r="H1" s="297"/>
      <c r="I1" s="297"/>
      <c r="J1" s="297"/>
      <c r="K1" s="297"/>
      <c r="L1" s="297"/>
      <c r="M1" s="297"/>
    </row>
    <row r="3" spans="2:5" ht="12.75">
      <c r="B3" s="136" t="s">
        <v>1039</v>
      </c>
      <c r="C3" s="298" t="s">
        <v>2685</v>
      </c>
      <c r="D3" s="143"/>
      <c r="E3" s="225"/>
    </row>
    <row r="4" spans="2:3" ht="12.75">
      <c r="B4" s="136" t="s">
        <v>1038</v>
      </c>
      <c r="C4" s="299" t="str">
        <f>'D1.Overview'!C4</f>
        <v>31/03/2018</v>
      </c>
    </row>
    <row r="6" spans="1:13" s="224" customFormat="1" ht="20.25" customHeight="1">
      <c r="A6" s="295">
        <v>4</v>
      </c>
      <c r="B6" s="296" t="s">
        <v>1150</v>
      </c>
      <c r="C6" s="297"/>
      <c r="D6" s="297"/>
      <c r="E6" s="297"/>
      <c r="F6" s="297"/>
      <c r="G6" s="297"/>
      <c r="H6" s="297"/>
      <c r="I6" s="297"/>
      <c r="J6" s="297"/>
      <c r="K6" s="297"/>
      <c r="L6" s="297"/>
      <c r="M6" s="297"/>
    </row>
    <row r="7" spans="1:3" s="166" customFormat="1" ht="12.75">
      <c r="A7" s="177"/>
      <c r="B7" s="167"/>
      <c r="C7" s="167"/>
    </row>
    <row r="8" spans="1:3" s="166" customFormat="1" ht="12.75">
      <c r="A8" s="177"/>
      <c r="B8" s="167"/>
      <c r="C8" s="167"/>
    </row>
    <row r="9" spans="1:3" s="166" customFormat="1" ht="12.75">
      <c r="A9" s="177" t="s">
        <v>1149</v>
      </c>
      <c r="B9" s="154" t="s">
        <v>1148</v>
      </c>
      <c r="C9" s="167"/>
    </row>
    <row r="10" spans="1:3" s="166" customFormat="1" ht="12.75">
      <c r="A10" s="177"/>
      <c r="B10" s="167"/>
      <c r="C10" s="167"/>
    </row>
    <row r="11" spans="1:3" s="166" customFormat="1" ht="28.5" customHeight="1">
      <c r="A11" s="177"/>
      <c r="C11" s="378" t="s">
        <v>1147</v>
      </c>
    </row>
    <row r="12" spans="1:3" s="166" customFormat="1" ht="12.75">
      <c r="A12" s="177"/>
      <c r="B12" s="300" t="s">
        <v>1146</v>
      </c>
      <c r="C12" s="379">
        <v>1</v>
      </c>
    </row>
    <row r="13" spans="1:3" s="166" customFormat="1" ht="12.75">
      <c r="A13" s="177"/>
      <c r="B13" s="300" t="s">
        <v>1145</v>
      </c>
      <c r="C13" s="379">
        <v>0</v>
      </c>
    </row>
    <row r="14" spans="1:3" s="166" customFormat="1" ht="12.75">
      <c r="A14" s="177"/>
      <c r="B14" s="380" t="s">
        <v>1144</v>
      </c>
      <c r="C14" s="381">
        <v>0</v>
      </c>
    </row>
    <row r="15" spans="1:3" s="166" customFormat="1" ht="12.75">
      <c r="A15" s="177"/>
      <c r="B15" s="382" t="s">
        <v>1143</v>
      </c>
      <c r="C15" s="383">
        <v>0</v>
      </c>
    </row>
    <row r="16" spans="1:3" s="166" customFormat="1" ht="12.75">
      <c r="A16" s="177"/>
      <c r="B16" s="382" t="s">
        <v>1142</v>
      </c>
      <c r="C16" s="383">
        <v>0</v>
      </c>
    </row>
    <row r="17" spans="1:3" s="166" customFormat="1" ht="12.75">
      <c r="A17" s="177"/>
      <c r="B17" s="382" t="s">
        <v>1141</v>
      </c>
      <c r="C17" s="383">
        <v>0</v>
      </c>
    </row>
    <row r="18" spans="1:3" s="166" customFormat="1" ht="12.75">
      <c r="A18" s="177"/>
      <c r="B18" s="498" t="s">
        <v>1140</v>
      </c>
      <c r="C18" s="384">
        <v>0</v>
      </c>
    </row>
    <row r="19" spans="1:3" s="166" customFormat="1" ht="12.75">
      <c r="A19" s="177"/>
      <c r="B19" s="422" t="s">
        <v>1139</v>
      </c>
      <c r="C19" s="379">
        <v>0</v>
      </c>
    </row>
    <row r="20" spans="1:3" s="166" customFormat="1" ht="12.75">
      <c r="A20" s="177"/>
      <c r="B20" s="167"/>
      <c r="C20" s="167"/>
    </row>
    <row r="21" spans="1:3" s="166" customFormat="1" ht="12.75">
      <c r="A21" s="177"/>
      <c r="B21" s="167"/>
      <c r="C21" s="167"/>
    </row>
    <row r="22" spans="1:3" ht="12.75">
      <c r="A22" s="177" t="s">
        <v>1138</v>
      </c>
      <c r="B22" s="154" t="s">
        <v>1137</v>
      </c>
      <c r="C22" s="137"/>
    </row>
    <row r="23" spans="1:3" ht="12.75">
      <c r="A23" s="177"/>
      <c r="B23" s="151"/>
      <c r="C23" s="137"/>
    </row>
    <row r="24" spans="1:10" ht="12.75">
      <c r="A24" s="177"/>
      <c r="B24" s="306" t="s">
        <v>1136</v>
      </c>
      <c r="C24" s="306" t="s">
        <v>2787</v>
      </c>
      <c r="D24" s="306" t="s">
        <v>1076</v>
      </c>
      <c r="E24" s="159"/>
      <c r="F24" s="132"/>
      <c r="G24" s="159"/>
      <c r="H24" s="157"/>
      <c r="I24" s="148"/>
      <c r="J24" s="149"/>
    </row>
    <row r="25" spans="1:10" ht="12.75">
      <c r="A25" s="177"/>
      <c r="B25" s="385" t="s">
        <v>1135</v>
      </c>
      <c r="C25" s="386" t="s">
        <v>2734</v>
      </c>
      <c r="D25" s="387">
        <v>0</v>
      </c>
      <c r="E25" s="132"/>
      <c r="F25" s="146"/>
      <c r="G25" s="132"/>
      <c r="H25" s="141"/>
      <c r="I25" s="141"/>
      <c r="J25" s="141"/>
    </row>
    <row r="26" spans="1:10" ht="12.75">
      <c r="A26" s="177"/>
      <c r="B26" s="388" t="s">
        <v>2713</v>
      </c>
      <c r="C26" s="389" t="s">
        <v>2713</v>
      </c>
      <c r="D26" s="390">
        <v>0</v>
      </c>
      <c r="E26" s="146"/>
      <c r="F26" s="146"/>
      <c r="G26" s="146"/>
      <c r="H26" s="141"/>
      <c r="I26" s="141"/>
      <c r="J26" s="141"/>
    </row>
    <row r="27" spans="1:10" ht="12.75">
      <c r="A27" s="177"/>
      <c r="B27" s="391"/>
      <c r="C27" s="392"/>
      <c r="D27" s="393">
        <v>0</v>
      </c>
      <c r="E27" s="146"/>
      <c r="F27" s="146"/>
      <c r="G27" s="146"/>
      <c r="H27" s="141"/>
      <c r="I27" s="141"/>
      <c r="J27" s="141"/>
    </row>
    <row r="28" spans="1:3" ht="12.75">
      <c r="A28" s="177"/>
      <c r="B28" s="159"/>
      <c r="C28" s="159"/>
    </row>
    <row r="29" spans="1:3" ht="12.75">
      <c r="A29" s="177"/>
      <c r="B29" s="159"/>
      <c r="C29" s="159"/>
    </row>
    <row r="30" spans="1:3" s="166" customFormat="1" ht="12.75">
      <c r="A30" s="177" t="s">
        <v>1134</v>
      </c>
      <c r="B30" s="154" t="s">
        <v>1133</v>
      </c>
      <c r="C30" s="167"/>
    </row>
    <row r="31" spans="1:3" ht="12.75">
      <c r="A31" s="177"/>
      <c r="B31" s="159"/>
      <c r="C31" s="159"/>
    </row>
    <row r="32" spans="1:4" ht="12.75">
      <c r="A32" s="177"/>
      <c r="B32" s="394" t="s">
        <v>1132</v>
      </c>
      <c r="C32" s="395"/>
      <c r="D32" s="396" t="s">
        <v>1076</v>
      </c>
    </row>
    <row r="33" spans="1:4" ht="12.75">
      <c r="A33" s="177"/>
      <c r="B33" s="397" t="s">
        <v>2690</v>
      </c>
      <c r="C33" s="398"/>
      <c r="D33" s="387">
        <v>0.029383</v>
      </c>
    </row>
    <row r="34" spans="1:4" ht="12.75">
      <c r="A34" s="177"/>
      <c r="B34" s="399" t="s">
        <v>2691</v>
      </c>
      <c r="C34" s="400"/>
      <c r="D34" s="390">
        <v>0.053977</v>
      </c>
    </row>
    <row r="35" spans="1:4" ht="12.75">
      <c r="A35" s="177"/>
      <c r="B35" s="399" t="s">
        <v>2692</v>
      </c>
      <c r="C35" s="400"/>
      <c r="D35" s="390">
        <v>0.020516</v>
      </c>
    </row>
    <row r="36" spans="1:4" ht="12.75">
      <c r="A36" s="177"/>
      <c r="B36" s="399" t="s">
        <v>2693</v>
      </c>
      <c r="C36" s="400"/>
      <c r="D36" s="390">
        <v>0.020496</v>
      </c>
    </row>
    <row r="37" spans="1:4" ht="12.75">
      <c r="A37" s="177"/>
      <c r="B37" s="399" t="s">
        <v>2694</v>
      </c>
      <c r="C37" s="400"/>
      <c r="D37" s="390">
        <v>0.035758</v>
      </c>
    </row>
    <row r="38" spans="1:4" ht="12.75">
      <c r="A38" s="177"/>
      <c r="B38" s="399" t="s">
        <v>2695</v>
      </c>
      <c r="C38" s="400"/>
      <c r="D38" s="390">
        <v>0.036102</v>
      </c>
    </row>
    <row r="39" spans="1:4" ht="12.75">
      <c r="A39" s="177"/>
      <c r="B39" s="399" t="s">
        <v>2696</v>
      </c>
      <c r="C39" s="400"/>
      <c r="D39" s="390">
        <v>0.035436</v>
      </c>
    </row>
    <row r="40" spans="1:4" ht="12.75">
      <c r="A40" s="177"/>
      <c r="B40" s="399" t="s">
        <v>2697</v>
      </c>
      <c r="C40" s="400"/>
      <c r="D40" s="390">
        <v>0.014073</v>
      </c>
    </row>
    <row r="41" spans="1:4" ht="12.75">
      <c r="A41" s="177"/>
      <c r="B41" s="399" t="s">
        <v>2698</v>
      </c>
      <c r="C41" s="400"/>
      <c r="D41" s="390">
        <v>0.007868</v>
      </c>
    </row>
    <row r="42" spans="1:4" ht="12.75">
      <c r="A42" s="177"/>
      <c r="B42" s="399" t="s">
        <v>2699</v>
      </c>
      <c r="C42" s="400"/>
      <c r="D42" s="390">
        <v>0.014347</v>
      </c>
    </row>
    <row r="43" spans="1:4" ht="12.75">
      <c r="A43" s="177"/>
      <c r="B43" s="399" t="s">
        <v>2700</v>
      </c>
      <c r="C43" s="400"/>
      <c r="D43" s="390">
        <v>0.020548</v>
      </c>
    </row>
    <row r="44" spans="1:4" ht="12.75">
      <c r="A44" s="177"/>
      <c r="B44" s="399" t="s">
        <v>2701</v>
      </c>
      <c r="C44" s="400"/>
      <c r="D44" s="390">
        <v>0.030379</v>
      </c>
    </row>
    <row r="45" spans="1:4" ht="12.75">
      <c r="A45" s="177"/>
      <c r="B45" s="399" t="s">
        <v>2702</v>
      </c>
      <c r="C45" s="400"/>
      <c r="D45" s="390">
        <v>0.142185</v>
      </c>
    </row>
    <row r="46" spans="1:4" ht="12.75">
      <c r="A46" s="177"/>
      <c r="B46" s="399" t="s">
        <v>2703</v>
      </c>
      <c r="C46" s="400"/>
      <c r="D46" s="390">
        <v>0.05022</v>
      </c>
    </row>
    <row r="47" spans="1:4" ht="12.75">
      <c r="A47" s="177"/>
      <c r="B47" s="399" t="s">
        <v>2704</v>
      </c>
      <c r="C47" s="400"/>
      <c r="D47" s="390">
        <v>0.00978</v>
      </c>
    </row>
    <row r="48" spans="1:4" ht="12.75">
      <c r="A48" s="177"/>
      <c r="B48" s="399" t="s">
        <v>2705</v>
      </c>
      <c r="C48" s="400"/>
      <c r="D48" s="390">
        <v>0.035736</v>
      </c>
    </row>
    <row r="49" spans="1:4" ht="12.75">
      <c r="A49" s="177"/>
      <c r="B49" s="399" t="s">
        <v>2706</v>
      </c>
      <c r="C49" s="400"/>
      <c r="D49" s="390">
        <v>0.058936</v>
      </c>
    </row>
    <row r="50" spans="1:4" ht="12.75">
      <c r="A50" s="177"/>
      <c r="B50" s="399" t="s">
        <v>2707</v>
      </c>
      <c r="C50" s="400"/>
      <c r="D50" s="390">
        <v>0.053392</v>
      </c>
    </row>
    <row r="51" spans="1:4" ht="12.75">
      <c r="A51" s="177"/>
      <c r="B51" s="399" t="s">
        <v>2708</v>
      </c>
      <c r="C51" s="400"/>
      <c r="D51" s="390">
        <v>0.050777</v>
      </c>
    </row>
    <row r="52" spans="1:4" ht="12.75">
      <c r="A52" s="177"/>
      <c r="B52" s="399" t="s">
        <v>2709</v>
      </c>
      <c r="C52" s="400"/>
      <c r="D52" s="390">
        <v>0.020647</v>
      </c>
    </row>
    <row r="53" spans="1:4" ht="12.75">
      <c r="A53" s="177"/>
      <c r="B53" s="399" t="s">
        <v>2710</v>
      </c>
      <c r="C53" s="400"/>
      <c r="D53" s="390">
        <v>0.020698</v>
      </c>
    </row>
    <row r="54" spans="1:4" ht="12.75">
      <c r="A54" s="177"/>
      <c r="B54" s="399" t="s">
        <v>2711</v>
      </c>
      <c r="C54" s="400"/>
      <c r="D54" s="390">
        <v>0.125364</v>
      </c>
    </row>
    <row r="55" spans="1:4" ht="12.75">
      <c r="A55" s="177"/>
      <c r="B55" s="399" t="s">
        <v>2712</v>
      </c>
      <c r="C55" s="400"/>
      <c r="D55" s="390">
        <v>0.112705</v>
      </c>
    </row>
    <row r="56" spans="1:4" ht="12.75">
      <c r="A56" s="177"/>
      <c r="B56" s="314"/>
      <c r="C56" s="346"/>
      <c r="D56" s="390"/>
    </row>
    <row r="57" spans="1:4" ht="12.75">
      <c r="A57" s="177"/>
      <c r="B57" s="399" t="s">
        <v>2713</v>
      </c>
      <c r="C57" s="400"/>
      <c r="D57" s="390">
        <v>0</v>
      </c>
    </row>
    <row r="58" spans="1:4" ht="12.75">
      <c r="A58" s="177"/>
      <c r="B58" s="316" t="s">
        <v>2714</v>
      </c>
      <c r="C58" s="347"/>
      <c r="D58" s="393">
        <f>1-SUM(D33:D55)</f>
        <v>0.0006770000000000387</v>
      </c>
    </row>
    <row r="59" spans="1:3" ht="12.75">
      <c r="A59" s="177"/>
      <c r="B59" s="159"/>
      <c r="C59" s="159"/>
    </row>
    <row r="60" ht="12.75">
      <c r="A60" s="177"/>
    </row>
    <row r="61" spans="1:2" s="137" customFormat="1" ht="12.75">
      <c r="A61" s="177" t="s">
        <v>1131</v>
      </c>
      <c r="B61" s="142" t="s">
        <v>1130</v>
      </c>
    </row>
    <row r="62" spans="1:2" s="137" customFormat="1" ht="12.75">
      <c r="A62" s="177"/>
      <c r="B62" s="142"/>
    </row>
    <row r="63" spans="1:4" s="137" customFormat="1" ht="12.75">
      <c r="A63" s="177"/>
      <c r="B63" s="598" t="s">
        <v>1129</v>
      </c>
      <c r="C63" s="598"/>
      <c r="D63" s="401">
        <v>0.6645</v>
      </c>
    </row>
    <row r="64" spans="1:8" ht="12.75">
      <c r="A64" s="177"/>
      <c r="B64" s="141"/>
      <c r="C64" s="141"/>
      <c r="D64" s="141"/>
      <c r="E64" s="591"/>
      <c r="F64" s="591"/>
      <c r="G64" s="137"/>
      <c r="H64" s="137"/>
    </row>
    <row r="65" spans="1:10" ht="12.75">
      <c r="A65" s="177"/>
      <c r="B65" s="300"/>
      <c r="C65" s="402" t="s">
        <v>1125</v>
      </c>
      <c r="D65" s="327" t="s">
        <v>1076</v>
      </c>
      <c r="E65" s="132"/>
      <c r="F65" s="132"/>
      <c r="G65" s="137"/>
      <c r="H65" s="137"/>
      <c r="J65" s="138"/>
    </row>
    <row r="66" spans="1:8" ht="12.75">
      <c r="A66" s="177"/>
      <c r="B66" s="403" t="s">
        <v>1124</v>
      </c>
      <c r="C66" s="404" t="s">
        <v>1123</v>
      </c>
      <c r="D66" s="405">
        <v>0.1467</v>
      </c>
      <c r="E66" s="591"/>
      <c r="F66" s="591"/>
      <c r="G66" s="137"/>
      <c r="H66" s="153"/>
    </row>
    <row r="67" spans="1:8" ht="12.75">
      <c r="A67" s="177"/>
      <c r="B67" s="311"/>
      <c r="C67" s="406" t="s">
        <v>1122</v>
      </c>
      <c r="D67" s="407">
        <v>0.0804</v>
      </c>
      <c r="E67" s="132"/>
      <c r="F67" s="132"/>
      <c r="G67" s="137"/>
      <c r="H67" s="153"/>
    </row>
    <row r="68" spans="1:8" ht="12.75">
      <c r="A68" s="177"/>
      <c r="B68" s="311"/>
      <c r="C68" s="406" t="s">
        <v>1121</v>
      </c>
      <c r="D68" s="407">
        <v>0.1036</v>
      </c>
      <c r="E68" s="591"/>
      <c r="F68" s="591"/>
      <c r="G68" s="137"/>
      <c r="H68" s="153"/>
    </row>
    <row r="69" spans="1:8" ht="12.75">
      <c r="A69" s="177"/>
      <c r="B69" s="311"/>
      <c r="C69" s="406" t="s">
        <v>1120</v>
      </c>
      <c r="D69" s="407">
        <v>0.1375</v>
      </c>
      <c r="E69" s="132"/>
      <c r="F69" s="132"/>
      <c r="G69" s="137"/>
      <c r="H69" s="153"/>
    </row>
    <row r="70" spans="1:8" ht="12.75">
      <c r="A70" s="177"/>
      <c r="B70" s="311"/>
      <c r="C70" s="406" t="s">
        <v>1119</v>
      </c>
      <c r="D70" s="407">
        <v>0.1895</v>
      </c>
      <c r="E70" s="591"/>
      <c r="F70" s="591"/>
      <c r="G70" s="137"/>
      <c r="H70" s="153"/>
    </row>
    <row r="71" spans="1:8" ht="12.75">
      <c r="A71" s="177"/>
      <c r="B71" s="311"/>
      <c r="C71" s="406" t="s">
        <v>1118</v>
      </c>
      <c r="D71" s="407">
        <v>0.1133</v>
      </c>
      <c r="E71" s="132"/>
      <c r="F71" s="132"/>
      <c r="G71" s="137"/>
      <c r="H71" s="153"/>
    </row>
    <row r="72" spans="1:8" ht="12.75">
      <c r="A72" s="177"/>
      <c r="B72" s="311"/>
      <c r="C72" s="406" t="s">
        <v>1117</v>
      </c>
      <c r="D72" s="407">
        <v>0.1145</v>
      </c>
      <c r="E72" s="591"/>
      <c r="F72" s="591"/>
      <c r="G72" s="137"/>
      <c r="H72" s="153"/>
    </row>
    <row r="73" spans="1:8" ht="12.75">
      <c r="A73" s="177"/>
      <c r="B73" s="311"/>
      <c r="C73" s="406" t="s">
        <v>1116</v>
      </c>
      <c r="D73" s="407">
        <v>0.087</v>
      </c>
      <c r="E73" s="132"/>
      <c r="F73" s="132"/>
      <c r="G73" s="137"/>
      <c r="H73" s="153"/>
    </row>
    <row r="74" spans="1:8" ht="12.75">
      <c r="A74" s="177"/>
      <c r="B74" s="311"/>
      <c r="C74" s="406" t="s">
        <v>1115</v>
      </c>
      <c r="D74" s="407">
        <v>0.0274</v>
      </c>
      <c r="E74" s="591"/>
      <c r="F74" s="591"/>
      <c r="G74" s="137"/>
      <c r="H74" s="153"/>
    </row>
    <row r="75" spans="1:8" ht="12.75">
      <c r="A75" s="177"/>
      <c r="B75" s="311"/>
      <c r="C75" s="406" t="s">
        <v>1114</v>
      </c>
      <c r="D75" s="407">
        <v>0</v>
      </c>
      <c r="E75" s="132"/>
      <c r="F75" s="132"/>
      <c r="G75" s="137"/>
      <c r="H75" s="153"/>
    </row>
    <row r="76" spans="1:8" ht="12.75">
      <c r="A76" s="177"/>
      <c r="B76" s="311"/>
      <c r="C76" s="406" t="s">
        <v>1113</v>
      </c>
      <c r="D76" s="407">
        <v>0</v>
      </c>
      <c r="E76" s="591"/>
      <c r="F76" s="591"/>
      <c r="G76" s="137"/>
      <c r="H76" s="153"/>
    </row>
    <row r="77" spans="1:8" ht="12.75">
      <c r="A77" s="177"/>
      <c r="B77" s="311"/>
      <c r="C77" s="406" t="s">
        <v>1112</v>
      </c>
      <c r="D77" s="407">
        <v>0</v>
      </c>
      <c r="E77" s="132"/>
      <c r="F77" s="132"/>
      <c r="G77" s="137"/>
      <c r="H77" s="153"/>
    </row>
    <row r="78" spans="1:8" ht="12.75">
      <c r="A78" s="177"/>
      <c r="B78" s="303"/>
      <c r="C78" s="408" t="s">
        <v>1111</v>
      </c>
      <c r="D78" s="409">
        <v>0</v>
      </c>
      <c r="E78" s="146"/>
      <c r="F78" s="146"/>
      <c r="G78" s="153"/>
      <c r="H78" s="153"/>
    </row>
    <row r="79" spans="1:8" ht="12.75">
      <c r="A79" s="177"/>
      <c r="G79" s="155"/>
      <c r="H79" s="155"/>
    </row>
    <row r="80" spans="1:8" ht="12.75">
      <c r="A80" s="177"/>
      <c r="G80" s="155"/>
      <c r="H80" s="155"/>
    </row>
    <row r="81" spans="1:8" s="137" customFormat="1" ht="12.75">
      <c r="A81" s="177" t="s">
        <v>1128</v>
      </c>
      <c r="B81" s="142" t="s">
        <v>1127</v>
      </c>
      <c r="G81" s="156"/>
      <c r="H81" s="156"/>
    </row>
    <row r="82" spans="1:8" s="137" customFormat="1" ht="12.75">
      <c r="A82" s="177"/>
      <c r="B82" s="142"/>
      <c r="G82" s="156"/>
      <c r="H82" s="156"/>
    </row>
    <row r="83" spans="1:8" s="137" customFormat="1" ht="12.75">
      <c r="A83" s="177"/>
      <c r="B83" s="592" t="s">
        <v>1126</v>
      </c>
      <c r="C83" s="593"/>
      <c r="D83" s="401">
        <v>0.6768</v>
      </c>
      <c r="G83" s="156"/>
      <c r="H83" s="156"/>
    </row>
    <row r="84" spans="1:8" s="137" customFormat="1" ht="12.75">
      <c r="A84" s="177"/>
      <c r="B84" s="142"/>
      <c r="G84" s="156"/>
      <c r="H84" s="156"/>
    </row>
    <row r="85" spans="1:9" ht="12.75">
      <c r="A85" s="177"/>
      <c r="B85" s="300"/>
      <c r="C85" s="364" t="s">
        <v>1125</v>
      </c>
      <c r="D85" s="306" t="s">
        <v>1076</v>
      </c>
      <c r="E85" s="132"/>
      <c r="F85" s="132"/>
      <c r="G85" s="156"/>
      <c r="H85" s="156"/>
      <c r="I85" s="137"/>
    </row>
    <row r="86" spans="1:9" ht="12.75">
      <c r="A86" s="177"/>
      <c r="B86" s="403" t="s">
        <v>1124</v>
      </c>
      <c r="C86" s="404" t="s">
        <v>1123</v>
      </c>
      <c r="D86" s="387">
        <v>0.1537</v>
      </c>
      <c r="E86" s="146"/>
      <c r="F86" s="146"/>
      <c r="G86" s="156"/>
      <c r="H86" s="156"/>
      <c r="I86" s="137"/>
    </row>
    <row r="87" spans="1:9" ht="12.75">
      <c r="A87" s="177"/>
      <c r="B87" s="311"/>
      <c r="C87" s="406" t="s">
        <v>1122</v>
      </c>
      <c r="D87" s="390">
        <v>0.0739</v>
      </c>
      <c r="E87" s="146"/>
      <c r="F87" s="146"/>
      <c r="G87" s="156"/>
      <c r="H87" s="156"/>
      <c r="I87" s="137"/>
    </row>
    <row r="88" spans="1:9" ht="12.75">
      <c r="A88" s="177"/>
      <c r="B88" s="311"/>
      <c r="C88" s="406" t="s">
        <v>1121</v>
      </c>
      <c r="D88" s="390">
        <v>0.0922</v>
      </c>
      <c r="E88" s="146"/>
      <c r="F88" s="146"/>
      <c r="G88" s="156"/>
      <c r="H88" s="156"/>
      <c r="I88" s="137"/>
    </row>
    <row r="89" spans="1:9" ht="12.75">
      <c r="A89" s="177"/>
      <c r="B89" s="311"/>
      <c r="C89" s="406" t="s">
        <v>1120</v>
      </c>
      <c r="D89" s="390">
        <v>0.122</v>
      </c>
      <c r="E89" s="146"/>
      <c r="F89" s="146"/>
      <c r="G89" s="156"/>
      <c r="H89" s="156"/>
      <c r="I89" s="137"/>
    </row>
    <row r="90" spans="1:9" ht="12.75">
      <c r="A90" s="177"/>
      <c r="B90" s="311"/>
      <c r="C90" s="406" t="s">
        <v>1119</v>
      </c>
      <c r="D90" s="390">
        <v>0.1639</v>
      </c>
      <c r="E90" s="146"/>
      <c r="F90" s="146"/>
      <c r="G90" s="156"/>
      <c r="H90" s="156"/>
      <c r="I90" s="137"/>
    </row>
    <row r="91" spans="1:9" ht="12.75">
      <c r="A91" s="177"/>
      <c r="B91" s="311"/>
      <c r="C91" s="406" t="s">
        <v>1118</v>
      </c>
      <c r="D91" s="390">
        <v>0.1064</v>
      </c>
      <c r="E91" s="146"/>
      <c r="F91" s="146"/>
      <c r="G91" s="156"/>
      <c r="H91" s="156"/>
      <c r="I91" s="137"/>
    </row>
    <row r="92" spans="1:9" ht="12.75">
      <c r="A92" s="177"/>
      <c r="B92" s="311"/>
      <c r="C92" s="406" t="s">
        <v>1117</v>
      </c>
      <c r="D92" s="390">
        <v>0.1199</v>
      </c>
      <c r="E92" s="146"/>
      <c r="F92" s="146"/>
      <c r="G92" s="156"/>
      <c r="H92" s="156"/>
      <c r="I92" s="137"/>
    </row>
    <row r="93" spans="1:9" ht="12.75">
      <c r="A93" s="177"/>
      <c r="B93" s="311"/>
      <c r="C93" s="406" t="s">
        <v>1116</v>
      </c>
      <c r="D93" s="390">
        <v>0.1079</v>
      </c>
      <c r="E93" s="146"/>
      <c r="F93" s="146"/>
      <c r="G93" s="156"/>
      <c r="H93" s="156"/>
      <c r="I93" s="137"/>
    </row>
    <row r="94" spans="1:9" ht="12.75">
      <c r="A94" s="177"/>
      <c r="B94" s="311"/>
      <c r="C94" s="406" t="s">
        <v>1115</v>
      </c>
      <c r="D94" s="390">
        <v>0.0501</v>
      </c>
      <c r="E94" s="146"/>
      <c r="F94" s="146"/>
      <c r="G94" s="156"/>
      <c r="H94" s="156"/>
      <c r="I94" s="137"/>
    </row>
    <row r="95" spans="1:9" ht="12.75">
      <c r="A95" s="177"/>
      <c r="B95" s="311"/>
      <c r="C95" s="406" t="s">
        <v>1114</v>
      </c>
      <c r="D95" s="390">
        <v>0.0083</v>
      </c>
      <c r="E95" s="146"/>
      <c r="F95" s="146"/>
      <c r="G95" s="156"/>
      <c r="H95" s="156"/>
      <c r="I95" s="137"/>
    </row>
    <row r="96" spans="1:9" ht="12.75">
      <c r="A96" s="177"/>
      <c r="B96" s="311"/>
      <c r="C96" s="406" t="s">
        <v>1113</v>
      </c>
      <c r="D96" s="390">
        <v>0.0018</v>
      </c>
      <c r="E96" s="146"/>
      <c r="F96" s="146"/>
      <c r="G96" s="156"/>
      <c r="H96" s="156"/>
      <c r="I96" s="137"/>
    </row>
    <row r="97" spans="1:9" ht="12.75">
      <c r="A97" s="177"/>
      <c r="B97" s="311"/>
      <c r="C97" s="406" t="s">
        <v>1112</v>
      </c>
      <c r="D97" s="390">
        <v>0</v>
      </c>
      <c r="E97" s="146"/>
      <c r="F97" s="146"/>
      <c r="G97" s="156"/>
      <c r="H97" s="156"/>
      <c r="I97" s="137"/>
    </row>
    <row r="98" spans="1:7" ht="12.75">
      <c r="A98" s="177"/>
      <c r="B98" s="303"/>
      <c r="C98" s="408" t="s">
        <v>1111</v>
      </c>
      <c r="D98" s="393">
        <v>0</v>
      </c>
      <c r="E98" s="146"/>
      <c r="F98" s="146"/>
      <c r="G98" s="141"/>
    </row>
    <row r="99" spans="1:3" ht="12.75">
      <c r="A99" s="177"/>
      <c r="B99" s="159"/>
      <c r="C99" s="159"/>
    </row>
    <row r="100" spans="1:3" ht="12.75">
      <c r="A100" s="177"/>
      <c r="B100" s="159"/>
      <c r="C100" s="159"/>
    </row>
    <row r="101" spans="1:2" ht="12.75">
      <c r="A101" s="177" t="s">
        <v>1110</v>
      </c>
      <c r="B101" s="142" t="s">
        <v>1109</v>
      </c>
    </row>
    <row r="102" spans="1:2" ht="12.75">
      <c r="A102" s="177"/>
      <c r="B102" s="142"/>
    </row>
    <row r="103" spans="1:7" ht="12.75">
      <c r="A103" s="177"/>
      <c r="B103" s="141"/>
      <c r="D103" s="141"/>
      <c r="E103" s="327" t="s">
        <v>1076</v>
      </c>
      <c r="F103" s="132"/>
      <c r="G103" s="148"/>
    </row>
    <row r="104" spans="1:7" ht="12.75">
      <c r="A104" s="410"/>
      <c r="B104" s="411" t="s">
        <v>1108</v>
      </c>
      <c r="C104" s="332"/>
      <c r="D104" s="332"/>
      <c r="E104" s="412">
        <v>0.0461</v>
      </c>
      <c r="F104" s="146"/>
      <c r="G104" s="141"/>
    </row>
    <row r="105" spans="1:7" ht="12.75">
      <c r="A105" s="410"/>
      <c r="B105" s="413" t="s">
        <v>1107</v>
      </c>
      <c r="C105" s="337"/>
      <c r="D105" s="337"/>
      <c r="E105" s="414">
        <v>0.4142</v>
      </c>
      <c r="F105" s="146"/>
      <c r="G105" s="141"/>
    </row>
    <row r="106" spans="1:7" ht="12.75">
      <c r="A106" s="410"/>
      <c r="B106" s="415"/>
      <c r="C106" s="304"/>
      <c r="D106" s="416" t="s">
        <v>1106</v>
      </c>
      <c r="E106" s="417">
        <f>SUM(E104:E105)</f>
        <v>0.46030000000000004</v>
      </c>
      <c r="F106" s="146"/>
      <c r="G106" s="141"/>
    </row>
    <row r="107" spans="1:7" ht="12.75">
      <c r="A107" s="177"/>
      <c r="B107" s="418" t="s">
        <v>1105</v>
      </c>
      <c r="C107" s="594" t="s">
        <v>1104</v>
      </c>
      <c r="D107" s="595"/>
      <c r="E107" s="412">
        <v>0.0093</v>
      </c>
      <c r="F107" s="146"/>
      <c r="G107" s="141"/>
    </row>
    <row r="108" spans="1:7" ht="12.75">
      <c r="A108" s="177"/>
      <c r="B108" s="419"/>
      <c r="C108" s="596" t="s">
        <v>1103</v>
      </c>
      <c r="D108" s="597" t="s">
        <v>1101</v>
      </c>
      <c r="E108" s="420">
        <v>0.4753</v>
      </c>
      <c r="F108" s="146"/>
      <c r="G108" s="141"/>
    </row>
    <row r="109" spans="1:7" ht="12.75">
      <c r="A109" s="177"/>
      <c r="B109" s="419"/>
      <c r="C109" s="596" t="s">
        <v>1102</v>
      </c>
      <c r="D109" s="597" t="s">
        <v>1101</v>
      </c>
      <c r="E109" s="420">
        <v>0.0551</v>
      </c>
      <c r="F109" s="146"/>
      <c r="G109" s="141"/>
    </row>
    <row r="110" spans="1:7" ht="12.75">
      <c r="A110" s="177"/>
      <c r="B110" s="421"/>
      <c r="C110" s="589" t="s">
        <v>2713</v>
      </c>
      <c r="D110" s="590" t="s">
        <v>1101</v>
      </c>
      <c r="E110" s="414">
        <v>0</v>
      </c>
      <c r="F110" s="146"/>
      <c r="G110" s="141"/>
    </row>
    <row r="111" spans="1:8" ht="12.75">
      <c r="A111" s="177"/>
      <c r="B111" s="422"/>
      <c r="C111" s="301"/>
      <c r="D111" s="358" t="s">
        <v>1100</v>
      </c>
      <c r="E111" s="417">
        <f>SUM(E107:E110)</f>
        <v>0.5397</v>
      </c>
      <c r="F111" s="146"/>
      <c r="G111" s="141"/>
      <c r="H111" s="141"/>
    </row>
    <row r="112" spans="1:9" ht="12.75">
      <c r="A112" s="177"/>
      <c r="B112" s="135"/>
      <c r="E112" s="141"/>
      <c r="H112" s="141"/>
      <c r="I112" s="141"/>
    </row>
    <row r="113" spans="1:9" ht="12.75">
      <c r="A113" s="177"/>
      <c r="B113" s="135"/>
      <c r="H113" s="141"/>
      <c r="I113" s="141"/>
    </row>
    <row r="114" spans="1:9" ht="12.75">
      <c r="A114" s="324" t="s">
        <v>1099</v>
      </c>
      <c r="B114" s="151" t="s">
        <v>1098</v>
      </c>
      <c r="H114" s="141"/>
      <c r="I114" s="141"/>
    </row>
    <row r="115" spans="1:9" ht="12.75">
      <c r="A115" s="177"/>
      <c r="B115" s="151"/>
      <c r="H115" s="141"/>
      <c r="I115" s="141"/>
    </row>
    <row r="116" spans="1:8" ht="12.75">
      <c r="A116" s="177"/>
      <c r="B116" s="306" t="s">
        <v>1097</v>
      </c>
      <c r="C116" s="327" t="s">
        <v>1076</v>
      </c>
      <c r="D116" s="132"/>
      <c r="E116" s="132"/>
      <c r="H116" s="141"/>
    </row>
    <row r="117" spans="1:8" ht="12.75">
      <c r="A117" s="177"/>
      <c r="B117" s="423" t="s">
        <v>1096</v>
      </c>
      <c r="C117" s="412">
        <v>0.0267</v>
      </c>
      <c r="D117" s="146"/>
      <c r="E117" s="146"/>
      <c r="H117" s="141"/>
    </row>
    <row r="118" spans="1:8" ht="12.75">
      <c r="A118" s="177"/>
      <c r="B118" s="424" t="s">
        <v>1095</v>
      </c>
      <c r="C118" s="420">
        <v>0.0713</v>
      </c>
      <c r="D118" s="146"/>
      <c r="E118" s="146"/>
      <c r="H118" s="141"/>
    </row>
    <row r="119" spans="1:8" ht="12.75">
      <c r="A119" s="177"/>
      <c r="B119" s="424" t="s">
        <v>1094</v>
      </c>
      <c r="C119" s="420">
        <v>0.1789</v>
      </c>
      <c r="D119" s="146"/>
      <c r="E119" s="146"/>
      <c r="H119" s="141"/>
    </row>
    <row r="120" spans="1:8" ht="12.75">
      <c r="A120" s="177"/>
      <c r="B120" s="424" t="s">
        <v>1093</v>
      </c>
      <c r="C120" s="420">
        <v>0.2462</v>
      </c>
      <c r="D120" s="146"/>
      <c r="E120" s="146"/>
      <c r="H120" s="141"/>
    </row>
    <row r="121" spans="1:8" ht="12.75">
      <c r="A121" s="177"/>
      <c r="B121" s="425" t="s">
        <v>1092</v>
      </c>
      <c r="C121" s="414">
        <v>0.4768</v>
      </c>
      <c r="D121" s="146"/>
      <c r="E121" s="146"/>
      <c r="H121" s="141"/>
    </row>
    <row r="122" spans="1:10" ht="12.75">
      <c r="A122" s="177"/>
      <c r="B122" s="141"/>
      <c r="C122" s="141"/>
      <c r="D122" s="141"/>
      <c r="E122" s="141"/>
      <c r="H122" s="141"/>
      <c r="I122" s="141"/>
      <c r="J122" s="141"/>
    </row>
    <row r="123" ht="12.75">
      <c r="A123" s="177"/>
    </row>
    <row r="124" spans="1:2" ht="12.75">
      <c r="A124" s="177" t="s">
        <v>1091</v>
      </c>
      <c r="B124" s="151" t="s">
        <v>1090</v>
      </c>
    </row>
    <row r="125" spans="1:2" ht="12.75">
      <c r="A125" s="177"/>
      <c r="B125" s="151"/>
    </row>
    <row r="126" spans="1:4" ht="12.75">
      <c r="A126" s="177"/>
      <c r="B126" s="141"/>
      <c r="C126" s="327" t="s">
        <v>1076</v>
      </c>
      <c r="D126" s="144"/>
    </row>
    <row r="127" spans="1:4" ht="12.75">
      <c r="A127" s="177"/>
      <c r="B127" s="331" t="s">
        <v>2746</v>
      </c>
      <c r="C127" s="426">
        <v>0.8168</v>
      </c>
      <c r="D127" s="141"/>
    </row>
    <row r="128" spans="1:4" ht="12.75">
      <c r="A128" s="177"/>
      <c r="B128" s="342" t="s">
        <v>1089</v>
      </c>
      <c r="C128" s="427">
        <v>0.0229</v>
      </c>
      <c r="D128" s="141"/>
    </row>
    <row r="129" spans="1:4" ht="12.75">
      <c r="A129" s="177"/>
      <c r="B129" s="342" t="s">
        <v>2747</v>
      </c>
      <c r="C129" s="427">
        <v>0.1603</v>
      </c>
      <c r="D129" s="141"/>
    </row>
    <row r="130" spans="1:4" ht="12.75">
      <c r="A130" s="177"/>
      <c r="B130" s="342" t="s">
        <v>2736</v>
      </c>
      <c r="C130" s="427">
        <v>0</v>
      </c>
      <c r="D130" s="141"/>
    </row>
    <row r="131" spans="1:4" ht="12.75">
      <c r="A131" s="177"/>
      <c r="B131" s="343" t="s">
        <v>2714</v>
      </c>
      <c r="C131" s="428">
        <v>0</v>
      </c>
      <c r="D131" s="141"/>
    </row>
    <row r="132" spans="1:4" s="160" customFormat="1" ht="12.75">
      <c r="A132" s="324"/>
      <c r="D132" s="146"/>
    </row>
    <row r="133" ht="12.75">
      <c r="A133" s="177"/>
    </row>
    <row r="134" spans="1:2" ht="12.75">
      <c r="A134" s="324" t="s">
        <v>1088</v>
      </c>
      <c r="B134" s="151" t="s">
        <v>1087</v>
      </c>
    </row>
    <row r="135" ht="12.75">
      <c r="A135" s="177"/>
    </row>
    <row r="136" spans="1:4" ht="12.75">
      <c r="A136" s="177"/>
      <c r="B136" s="141"/>
      <c r="C136" s="306" t="s">
        <v>1076</v>
      </c>
      <c r="D136" s="144"/>
    </row>
    <row r="137" spans="1:4" ht="12.75">
      <c r="A137" s="177"/>
      <c r="B137" s="331" t="s">
        <v>2748</v>
      </c>
      <c r="C137" s="412">
        <v>1</v>
      </c>
      <c r="D137" s="140"/>
    </row>
    <row r="138" spans="1:4" ht="12.75">
      <c r="A138" s="177"/>
      <c r="B138" s="342" t="s">
        <v>1086</v>
      </c>
      <c r="C138" s="420">
        <v>0</v>
      </c>
      <c r="D138" s="140"/>
    </row>
    <row r="139" spans="1:4" ht="12.75">
      <c r="A139" s="177"/>
      <c r="B139" s="342" t="s">
        <v>1085</v>
      </c>
      <c r="C139" s="420">
        <v>0</v>
      </c>
      <c r="D139" s="140"/>
    </row>
    <row r="140" spans="1:4" ht="12.75">
      <c r="A140" s="177"/>
      <c r="B140" s="342" t="s">
        <v>2736</v>
      </c>
      <c r="C140" s="420">
        <v>0</v>
      </c>
      <c r="D140" s="141"/>
    </row>
    <row r="141" spans="1:4" ht="12.75">
      <c r="A141" s="177"/>
      <c r="B141" s="343" t="s">
        <v>2714</v>
      </c>
      <c r="C141" s="414">
        <v>0</v>
      </c>
      <c r="D141" s="141"/>
    </row>
    <row r="142" ht="12.75">
      <c r="A142" s="177"/>
    </row>
    <row r="143" ht="12.75">
      <c r="A143" s="177"/>
    </row>
    <row r="144" spans="1:2" ht="12.75">
      <c r="A144" s="177" t="s">
        <v>1084</v>
      </c>
      <c r="B144" s="154" t="s">
        <v>1083</v>
      </c>
    </row>
    <row r="145" ht="12.75">
      <c r="A145" s="177"/>
    </row>
    <row r="146" spans="1:3" ht="12.75">
      <c r="A146" s="177"/>
      <c r="B146" s="141"/>
      <c r="C146" s="306" t="s">
        <v>1076</v>
      </c>
    </row>
    <row r="147" spans="1:3" ht="12.75">
      <c r="A147" s="177"/>
      <c r="B147" s="331" t="s">
        <v>1082</v>
      </c>
      <c r="C147" s="412">
        <v>0.9765</v>
      </c>
    </row>
    <row r="148" spans="1:3" ht="12.75">
      <c r="A148" s="177"/>
      <c r="B148" s="342" t="s">
        <v>1081</v>
      </c>
      <c r="C148" s="420">
        <v>0.0111</v>
      </c>
    </row>
    <row r="149" spans="1:3" ht="12.75">
      <c r="A149" s="177"/>
      <c r="B149" s="342" t="s">
        <v>1080</v>
      </c>
      <c r="C149" s="420">
        <v>0.0124</v>
      </c>
    </row>
    <row r="150" spans="1:3" ht="12.75">
      <c r="A150" s="177"/>
      <c r="B150" s="342" t="s">
        <v>1079</v>
      </c>
      <c r="C150" s="420">
        <v>0</v>
      </c>
    </row>
    <row r="151" spans="1:3" ht="12.75">
      <c r="A151" s="177"/>
      <c r="B151" s="342" t="s">
        <v>2736</v>
      </c>
      <c r="C151" s="420">
        <v>0</v>
      </c>
    </row>
    <row r="152" spans="1:3" ht="12.75">
      <c r="A152" s="177"/>
      <c r="B152" s="343" t="s">
        <v>2714</v>
      </c>
      <c r="C152" s="414">
        <v>0</v>
      </c>
    </row>
    <row r="153" ht="12.75">
      <c r="A153" s="177"/>
    </row>
    <row r="154" ht="12.75">
      <c r="A154" s="177"/>
    </row>
    <row r="155" spans="1:2" ht="12.75">
      <c r="A155" s="324" t="s">
        <v>1078</v>
      </c>
      <c r="B155" s="142" t="s">
        <v>1077</v>
      </c>
    </row>
    <row r="156" ht="12.75">
      <c r="A156" s="177"/>
    </row>
    <row r="157" spans="1:4" ht="12.75">
      <c r="A157" s="177"/>
      <c r="D157" s="327" t="s">
        <v>1076</v>
      </c>
    </row>
    <row r="158" spans="1:4" ht="12.75">
      <c r="A158" s="177"/>
      <c r="B158" s="310" t="s">
        <v>1075</v>
      </c>
      <c r="C158" s="345"/>
      <c r="D158" s="429">
        <v>0.6165</v>
      </c>
    </row>
    <row r="159" spans="1:4" ht="12.75">
      <c r="A159" s="177"/>
      <c r="B159" s="314" t="s">
        <v>1074</v>
      </c>
      <c r="C159" s="346"/>
      <c r="D159" s="430">
        <v>0.1761</v>
      </c>
    </row>
    <row r="160" spans="1:4" ht="12.75">
      <c r="A160" s="177"/>
      <c r="B160" s="314" t="s">
        <v>1073</v>
      </c>
      <c r="C160" s="346"/>
      <c r="D160" s="430">
        <v>0.1237</v>
      </c>
    </row>
    <row r="161" spans="1:4" ht="12.75">
      <c r="A161" s="177"/>
      <c r="B161" s="314" t="s">
        <v>1072</v>
      </c>
      <c r="C161" s="346"/>
      <c r="D161" s="430">
        <v>0.0256</v>
      </c>
    </row>
    <row r="162" spans="1:4" ht="12.75">
      <c r="A162" s="177"/>
      <c r="B162" s="314" t="s">
        <v>1071</v>
      </c>
      <c r="C162" s="346"/>
      <c r="D162" s="430">
        <v>0.0581</v>
      </c>
    </row>
    <row r="163" spans="1:4" ht="12.75">
      <c r="A163" s="177"/>
      <c r="B163" s="314" t="s">
        <v>1070</v>
      </c>
      <c r="C163" s="346"/>
      <c r="D163" s="430">
        <v>0</v>
      </c>
    </row>
    <row r="164" spans="1:4" ht="12.75">
      <c r="A164" s="177"/>
      <c r="B164" s="316" t="s">
        <v>2714</v>
      </c>
      <c r="C164" s="347"/>
      <c r="D164" s="431">
        <v>0</v>
      </c>
    </row>
    <row r="165" ht="12.75">
      <c r="A165" s="177"/>
    </row>
    <row r="166" spans="1:10" ht="12.75">
      <c r="A166" s="177"/>
      <c r="B166" s="141"/>
      <c r="C166" s="141"/>
      <c r="D166" s="141"/>
      <c r="E166" s="141"/>
      <c r="F166" s="141"/>
      <c r="G166" s="141"/>
      <c r="H166" s="141"/>
      <c r="I166" s="141"/>
      <c r="J166" s="141"/>
    </row>
    <row r="167" spans="1:6" ht="12.75">
      <c r="A167" s="177" t="s">
        <v>1069</v>
      </c>
      <c r="B167" s="151" t="s">
        <v>1068</v>
      </c>
      <c r="F167" s="141"/>
    </row>
    <row r="168" spans="1:6" ht="12.75">
      <c r="A168" s="177"/>
      <c r="B168" s="151"/>
      <c r="F168" s="141"/>
    </row>
    <row r="169" spans="1:9" ht="12.75">
      <c r="A169" s="177"/>
      <c r="B169" s="310" t="s">
        <v>1067</v>
      </c>
      <c r="C169" s="432"/>
      <c r="D169" s="281">
        <v>517207</v>
      </c>
      <c r="E169" s="149"/>
      <c r="F169" s="149"/>
      <c r="G169" s="149"/>
      <c r="I169" s="158"/>
    </row>
    <row r="170" spans="1:7" ht="12.75">
      <c r="A170" s="177"/>
      <c r="B170" s="316" t="s">
        <v>1066</v>
      </c>
      <c r="C170" s="433"/>
      <c r="D170" s="282">
        <v>58141.58</v>
      </c>
      <c r="E170" s="149"/>
      <c r="F170" s="149"/>
      <c r="G170" s="149"/>
    </row>
    <row r="171" spans="1:7" s="160" customFormat="1" ht="12.75">
      <c r="A171" s="324"/>
      <c r="B171" s="159"/>
      <c r="C171" s="132"/>
      <c r="D171" s="149"/>
      <c r="E171" s="149"/>
      <c r="F171" s="149"/>
      <c r="G171" s="149"/>
    </row>
    <row r="172" spans="1:7" s="160" customFormat="1" ht="25.5">
      <c r="A172" s="324"/>
      <c r="B172" s="159"/>
      <c r="C172" s="132"/>
      <c r="D172" s="378" t="s">
        <v>1065</v>
      </c>
      <c r="E172" s="149"/>
      <c r="F172" s="149"/>
      <c r="G172" s="149"/>
    </row>
    <row r="173" spans="1:7" ht="12.75">
      <c r="A173" s="177"/>
      <c r="B173" s="310" t="s">
        <v>1064</v>
      </c>
      <c r="C173" s="345"/>
      <c r="D173" s="429">
        <v>9.4E-05</v>
      </c>
      <c r="E173" s="146"/>
      <c r="F173" s="146"/>
      <c r="G173" s="146"/>
    </row>
    <row r="174" spans="1:7" ht="12.75">
      <c r="A174" s="177"/>
      <c r="B174" s="316" t="s">
        <v>1063</v>
      </c>
      <c r="C174" s="347"/>
      <c r="D174" s="431">
        <v>0.000183</v>
      </c>
      <c r="E174" s="146"/>
      <c r="F174" s="146"/>
      <c r="G174" s="146"/>
    </row>
    <row r="175" spans="1:7" s="160" customFormat="1" ht="12.75">
      <c r="A175" s="324"/>
      <c r="B175" s="159"/>
      <c r="C175" s="159"/>
      <c r="D175" s="146"/>
      <c r="E175" s="146"/>
      <c r="F175" s="146"/>
      <c r="G175" s="146"/>
    </row>
    <row r="176" spans="1:7" s="160" customFormat="1" ht="12.75">
      <c r="A176" s="324"/>
      <c r="B176" s="159"/>
      <c r="C176" s="159"/>
      <c r="D176" s="146"/>
      <c r="E176" s="146"/>
      <c r="F176" s="146"/>
      <c r="G176" s="146"/>
    </row>
    <row r="177" spans="1:6" ht="51">
      <c r="A177" s="473"/>
      <c r="B177" s="474" t="s">
        <v>1062</v>
      </c>
      <c r="C177" s="448" t="s">
        <v>1061</v>
      </c>
      <c r="D177" s="448" t="s">
        <v>1060</v>
      </c>
      <c r="E177" s="448" t="s">
        <v>1059</v>
      </c>
      <c r="F177" s="475"/>
    </row>
    <row r="178" spans="1:6" ht="12.75">
      <c r="A178" s="473"/>
      <c r="B178" s="480" t="s">
        <v>2715</v>
      </c>
      <c r="C178" s="476">
        <v>502174</v>
      </c>
      <c r="D178" s="476">
        <v>26206.5754</v>
      </c>
      <c r="E178" s="477">
        <f aca="true" t="shared" si="0" ref="E178:E183">D178/$D$184</f>
        <v>0.8714832257977262</v>
      </c>
      <c r="F178" s="475"/>
    </row>
    <row r="179" spans="1:6" ht="12.75">
      <c r="A179" s="473"/>
      <c r="B179" s="480" t="s">
        <v>2716</v>
      </c>
      <c r="C179" s="476">
        <v>14528</v>
      </c>
      <c r="D179" s="476">
        <v>3642.6779</v>
      </c>
      <c r="E179" s="477">
        <f t="shared" si="0"/>
        <v>0.12113496854816394</v>
      </c>
      <c r="F179" s="475"/>
    </row>
    <row r="180" spans="1:6" ht="12.75">
      <c r="A180" s="473"/>
      <c r="B180" s="480" t="s">
        <v>2717</v>
      </c>
      <c r="C180" s="476">
        <v>505</v>
      </c>
      <c r="D180" s="476">
        <v>221.98</v>
      </c>
      <c r="E180" s="477">
        <f t="shared" si="0"/>
        <v>0.007381805654109969</v>
      </c>
      <c r="F180" s="475"/>
    </row>
    <row r="181" spans="1:6" ht="12.75">
      <c r="A181" s="473"/>
      <c r="B181" s="480" t="s">
        <v>2718</v>
      </c>
      <c r="C181" s="476">
        <v>0</v>
      </c>
      <c r="D181" s="476">
        <v>0</v>
      </c>
      <c r="E181" s="477">
        <f t="shared" si="0"/>
        <v>0</v>
      </c>
      <c r="F181" s="475"/>
    </row>
    <row r="182" spans="1:6" ht="12.75">
      <c r="A182" s="473"/>
      <c r="B182" s="480" t="s">
        <v>2719</v>
      </c>
      <c r="C182" s="476">
        <v>0</v>
      </c>
      <c r="D182" s="476">
        <v>0</v>
      </c>
      <c r="E182" s="477">
        <f t="shared" si="0"/>
        <v>0</v>
      </c>
      <c r="F182" s="475"/>
    </row>
    <row r="183" spans="1:6" ht="13.5" thickBot="1">
      <c r="A183" s="473"/>
      <c r="B183" s="434" t="s">
        <v>2720</v>
      </c>
      <c r="C183" s="476">
        <v>0</v>
      </c>
      <c r="D183" s="476">
        <v>0</v>
      </c>
      <c r="E183" s="477">
        <f t="shared" si="0"/>
        <v>0</v>
      </c>
      <c r="F183" s="475"/>
    </row>
    <row r="184" spans="1:6" ht="13.5" thickBot="1">
      <c r="A184" s="473"/>
      <c r="B184" s="481" t="s">
        <v>1058</v>
      </c>
      <c r="C184" s="478">
        <f>SUM(C178:C183)</f>
        <v>517207</v>
      </c>
      <c r="D184" s="478">
        <f>SUM(D178:D183)</f>
        <v>30071.2333</v>
      </c>
      <c r="E184" s="479">
        <f>SUM(E178:E183)</f>
        <v>1.0000000000000002</v>
      </c>
      <c r="F184" s="475"/>
    </row>
    <row r="185" spans="1:7" s="160" customFormat="1" ht="12.75">
      <c r="A185" s="324"/>
      <c r="B185" s="159"/>
      <c r="C185" s="159"/>
      <c r="D185" s="146"/>
      <c r="E185" s="146"/>
      <c r="F185" s="146"/>
      <c r="G185" s="146"/>
    </row>
    <row r="186" spans="1:6" ht="12.75">
      <c r="A186" s="177"/>
      <c r="F186" s="166"/>
    </row>
    <row r="187" spans="1:6" ht="12.75">
      <c r="A187" s="177" t="s">
        <v>1057</v>
      </c>
      <c r="B187" s="142" t="s">
        <v>1056</v>
      </c>
      <c r="F187" s="166"/>
    </row>
    <row r="188" spans="1:6" ht="12.75">
      <c r="A188" s="177"/>
      <c r="B188" s="142"/>
      <c r="F188" s="166"/>
    </row>
    <row r="189" spans="1:5" ht="12.75">
      <c r="A189" s="177"/>
      <c r="B189" s="141"/>
      <c r="C189" s="434" t="s">
        <v>972</v>
      </c>
      <c r="D189" s="434" t="s">
        <v>1898</v>
      </c>
      <c r="E189" s="434" t="s">
        <v>1897</v>
      </c>
    </row>
    <row r="190" spans="1:5" ht="12.75">
      <c r="A190" s="177"/>
      <c r="B190" s="356" t="s">
        <v>1880</v>
      </c>
      <c r="C190" s="147">
        <f>SUM(D190:E190)</f>
        <v>0</v>
      </c>
      <c r="D190" s="147">
        <v>0</v>
      </c>
      <c r="E190" s="435">
        <v>0</v>
      </c>
    </row>
    <row r="191" spans="1:5" s="160" customFormat="1" ht="12.75">
      <c r="A191" s="324"/>
      <c r="B191" s="159"/>
      <c r="C191" s="146"/>
      <c r="D191" s="146"/>
      <c r="E191" s="167"/>
    </row>
    <row r="192" spans="1:6" ht="12.75">
      <c r="A192" s="177"/>
      <c r="B192" s="142"/>
      <c r="F192" s="166"/>
    </row>
    <row r="193" spans="1:13" s="146" customFormat="1" ht="12.75">
      <c r="A193" s="328"/>
      <c r="B193" s="344" t="s">
        <v>1055</v>
      </c>
      <c r="C193" s="301"/>
      <c r="D193" s="301"/>
      <c r="E193" s="301"/>
      <c r="F193" s="301"/>
      <c r="G193" s="301"/>
      <c r="H193" s="301"/>
      <c r="I193" s="301"/>
      <c r="J193" s="301"/>
      <c r="K193" s="301"/>
      <c r="L193" s="301"/>
      <c r="M193" s="320"/>
    </row>
    <row r="194" spans="1:13" ht="38.25">
      <c r="A194" s="177"/>
      <c r="B194" s="436" t="s">
        <v>1050</v>
      </c>
      <c r="C194" s="437" t="s">
        <v>1049</v>
      </c>
      <c r="D194" s="437" t="s">
        <v>1048</v>
      </c>
      <c r="E194" s="438"/>
      <c r="F194" s="439" t="s">
        <v>992</v>
      </c>
      <c r="G194" s="440"/>
      <c r="H194" s="437" t="s">
        <v>1047</v>
      </c>
      <c r="I194" s="437" t="s">
        <v>1054</v>
      </c>
      <c r="J194" s="437" t="s">
        <v>1053</v>
      </c>
      <c r="K194" s="437" t="s">
        <v>1052</v>
      </c>
      <c r="L194" s="437" t="s">
        <v>1046</v>
      </c>
      <c r="M194" s="437" t="s">
        <v>1045</v>
      </c>
    </row>
    <row r="195" spans="1:13" ht="12.75">
      <c r="A195" s="177"/>
      <c r="B195" s="336"/>
      <c r="C195" s="441"/>
      <c r="D195" s="441"/>
      <c r="E195" s="306" t="s">
        <v>988</v>
      </c>
      <c r="F195" s="306" t="s">
        <v>987</v>
      </c>
      <c r="G195" s="306" t="s">
        <v>985</v>
      </c>
      <c r="H195" s="441"/>
      <c r="I195" s="441"/>
      <c r="J195" s="441"/>
      <c r="K195" s="441"/>
      <c r="L195" s="441"/>
      <c r="M195" s="441"/>
    </row>
    <row r="196" spans="1:13" ht="12.75">
      <c r="A196" s="177"/>
      <c r="B196" s="442" t="s">
        <v>1044</v>
      </c>
      <c r="C196" s="283"/>
      <c r="D196" s="283"/>
      <c r="E196" s="283"/>
      <c r="F196" s="283"/>
      <c r="G196" s="283"/>
      <c r="H196" s="283"/>
      <c r="I196" s="283"/>
      <c r="J196" s="283"/>
      <c r="K196" s="283"/>
      <c r="L196" s="283"/>
      <c r="M196" s="283"/>
    </row>
    <row r="197" spans="1:13" ht="12.75">
      <c r="A197" s="177"/>
      <c r="B197" s="443" t="s">
        <v>1043</v>
      </c>
      <c r="C197" s="284"/>
      <c r="D197" s="284"/>
      <c r="E197" s="284"/>
      <c r="F197" s="284"/>
      <c r="G197" s="284"/>
      <c r="H197" s="284"/>
      <c r="I197" s="284"/>
      <c r="J197" s="284"/>
      <c r="K197" s="284"/>
      <c r="L197" s="284"/>
      <c r="M197" s="284"/>
    </row>
    <row r="198" spans="1:13" ht="12.75">
      <c r="A198" s="177"/>
      <c r="B198" s="443" t="s">
        <v>1042</v>
      </c>
      <c r="C198" s="284"/>
      <c r="D198" s="284"/>
      <c r="E198" s="284"/>
      <c r="F198" s="284"/>
      <c r="G198" s="284"/>
      <c r="H198" s="284"/>
      <c r="I198" s="284"/>
      <c r="J198" s="284"/>
      <c r="K198" s="284"/>
      <c r="L198" s="284"/>
      <c r="M198" s="284"/>
    </row>
    <row r="199" spans="1:13" ht="12.75">
      <c r="A199" s="177"/>
      <c r="B199" s="444" t="s">
        <v>1041</v>
      </c>
      <c r="C199" s="444"/>
      <c r="D199" s="444"/>
      <c r="E199" s="444"/>
      <c r="F199" s="444"/>
      <c r="G199" s="444"/>
      <c r="H199" s="444"/>
      <c r="I199" s="444"/>
      <c r="J199" s="444"/>
      <c r="K199" s="444"/>
      <c r="L199" s="444"/>
      <c r="M199" s="444"/>
    </row>
    <row r="200" ht="12.75">
      <c r="A200" s="177"/>
    </row>
    <row r="201" spans="1:6" ht="12.75">
      <c r="A201" s="177"/>
      <c r="B201" s="142"/>
      <c r="F201" s="166"/>
    </row>
    <row r="202" spans="1:10" s="146" customFormat="1" ht="12.75">
      <c r="A202" s="328"/>
      <c r="B202" s="344" t="s">
        <v>1051</v>
      </c>
      <c r="C202" s="301"/>
      <c r="D202" s="301"/>
      <c r="E202" s="301"/>
      <c r="F202" s="301"/>
      <c r="G202" s="301"/>
      <c r="H202" s="301"/>
      <c r="I202" s="301"/>
      <c r="J202" s="320"/>
    </row>
    <row r="203" spans="1:10" ht="38.25">
      <c r="A203" s="177"/>
      <c r="B203" s="436" t="s">
        <v>1050</v>
      </c>
      <c r="C203" s="437" t="s">
        <v>1049</v>
      </c>
      <c r="D203" s="437" t="s">
        <v>1048</v>
      </c>
      <c r="E203" s="438"/>
      <c r="F203" s="439" t="s">
        <v>992</v>
      </c>
      <c r="G203" s="440"/>
      <c r="H203" s="437" t="s">
        <v>1047</v>
      </c>
      <c r="I203" s="437" t="s">
        <v>1046</v>
      </c>
      <c r="J203" s="437" t="s">
        <v>1045</v>
      </c>
    </row>
    <row r="204" spans="1:10" ht="12.75">
      <c r="A204" s="177"/>
      <c r="B204" s="333"/>
      <c r="C204" s="441"/>
      <c r="D204" s="441"/>
      <c r="E204" s="306" t="s">
        <v>988</v>
      </c>
      <c r="F204" s="306" t="s">
        <v>987</v>
      </c>
      <c r="G204" s="306" t="s">
        <v>985</v>
      </c>
      <c r="H204" s="441"/>
      <c r="I204" s="441"/>
      <c r="J204" s="441"/>
    </row>
    <row r="205" spans="1:10" ht="12.75">
      <c r="A205" s="177"/>
      <c r="B205" s="442" t="s">
        <v>1044</v>
      </c>
      <c r="C205" s="283"/>
      <c r="D205" s="283"/>
      <c r="E205" s="283"/>
      <c r="F205" s="283"/>
      <c r="G205" s="283"/>
      <c r="H205" s="283"/>
      <c r="I205" s="283"/>
      <c r="J205" s="283"/>
    </row>
    <row r="206" spans="1:10" ht="12.75">
      <c r="A206" s="177"/>
      <c r="B206" s="443" t="s">
        <v>1043</v>
      </c>
      <c r="C206" s="284"/>
      <c r="D206" s="284"/>
      <c r="E206" s="284"/>
      <c r="F206" s="284"/>
      <c r="G206" s="284"/>
      <c r="H206" s="284"/>
      <c r="I206" s="284"/>
      <c r="J206" s="284"/>
    </row>
    <row r="207" spans="1:10" ht="12.75">
      <c r="A207" s="177"/>
      <c r="B207" s="443" t="s">
        <v>1042</v>
      </c>
      <c r="C207" s="284"/>
      <c r="D207" s="284"/>
      <c r="E207" s="284"/>
      <c r="F207" s="284"/>
      <c r="G207" s="284"/>
      <c r="H207" s="284"/>
      <c r="I207" s="284"/>
      <c r="J207" s="284"/>
    </row>
    <row r="208" spans="1:10" ht="12.75">
      <c r="A208" s="177"/>
      <c r="B208" s="444" t="s">
        <v>1041</v>
      </c>
      <c r="C208" s="444"/>
      <c r="D208" s="444"/>
      <c r="E208" s="444"/>
      <c r="F208" s="444"/>
      <c r="G208" s="444"/>
      <c r="H208" s="444"/>
      <c r="I208" s="444"/>
      <c r="J208" s="444"/>
    </row>
    <row r="209" ht="12.75">
      <c r="A209" s="177"/>
    </row>
    <row r="210" ht="12.75">
      <c r="A210" s="177"/>
    </row>
    <row r="211" ht="12.75">
      <c r="A211" s="177"/>
    </row>
    <row r="212" ht="12.75">
      <c r="A212" s="177"/>
    </row>
    <row r="213" ht="12.75">
      <c r="A213" s="177"/>
    </row>
    <row r="214" ht="12.75">
      <c r="A214" s="177"/>
    </row>
    <row r="215" ht="12.75">
      <c r="A215" s="177"/>
    </row>
    <row r="216" ht="12.75">
      <c r="A216" s="177"/>
    </row>
    <row r="217" ht="12.75">
      <c r="A217" s="177"/>
    </row>
    <row r="218" ht="12.75">
      <c r="A218" s="177"/>
    </row>
    <row r="219" ht="12.75">
      <c r="A219" s="177"/>
    </row>
    <row r="220" ht="12.75">
      <c r="A220" s="177"/>
    </row>
    <row r="221" ht="12.75">
      <c r="A221" s="177"/>
    </row>
    <row r="222" ht="12.75">
      <c r="A222" s="177"/>
    </row>
    <row r="223" ht="12.75">
      <c r="A223" s="177"/>
    </row>
    <row r="224" ht="12.75">
      <c r="A224" s="177"/>
    </row>
    <row r="225" ht="12.75">
      <c r="A225" s="177"/>
    </row>
    <row r="226" ht="12.75">
      <c r="A226" s="177"/>
    </row>
    <row r="227" ht="12.75">
      <c r="A227" s="177"/>
    </row>
    <row r="228" ht="12.75">
      <c r="A228" s="177"/>
    </row>
    <row r="229" ht="12.75">
      <c r="A229" s="177"/>
    </row>
    <row r="230" ht="12.75">
      <c r="A230" s="177"/>
    </row>
    <row r="231" ht="12.75">
      <c r="A231" s="177"/>
    </row>
    <row r="232" ht="12.75">
      <c r="A232" s="177"/>
    </row>
    <row r="233" ht="12.75">
      <c r="A233" s="177"/>
    </row>
    <row r="234" ht="12.75">
      <c r="A234" s="177"/>
    </row>
    <row r="235" ht="12.75">
      <c r="A235" s="177"/>
    </row>
    <row r="236" ht="12.75">
      <c r="A236" s="177"/>
    </row>
  </sheetData>
  <sheetProtection/>
  <mergeCells count="13">
    <mergeCell ref="E70:F70"/>
    <mergeCell ref="E72:F72"/>
    <mergeCell ref="B63:C63"/>
    <mergeCell ref="E64:F64"/>
    <mergeCell ref="E66:F66"/>
    <mergeCell ref="E68:F68"/>
    <mergeCell ref="C110:D110"/>
    <mergeCell ref="E74:F74"/>
    <mergeCell ref="E76:F76"/>
    <mergeCell ref="B83:C83"/>
    <mergeCell ref="C107:D107"/>
    <mergeCell ref="C108:D108"/>
    <mergeCell ref="C109:D109"/>
  </mergeCells>
  <printOptions/>
  <pageMargins left="0.2362204724409449" right="0.07874015748031496" top="0.9448818897637796" bottom="0.4724409448818898" header="0.5118110236220472" footer="0.5118110236220472"/>
  <pageSetup firstPageNumber="5" useFirstPageNumber="1" fitToHeight="0" horizontalDpi="600" verticalDpi="600" orientation="portrait" paperSize="9" scale="57" r:id="rId2"/>
  <headerFooter alignWithMargins="0">
    <oddFooter>&amp;L&amp;G&amp;CPage &amp;P de 13&amp;R&amp;D</oddFooter>
  </headerFooter>
  <rowBreaks count="2" manualBreakCount="2">
    <brk id="100" max="12" man="1"/>
    <brk id="186" max="12"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CREDIT FONCIER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IVASENKO ANASTASIA [CFF]</dc:creator>
  <cp:keywords/>
  <dc:description/>
  <cp:lastModifiedBy>blasco</cp:lastModifiedBy>
  <cp:lastPrinted>2016-01-21T07:13:39Z</cp:lastPrinted>
  <dcterms:created xsi:type="dcterms:W3CDTF">2015-01-27T16:00:44Z</dcterms:created>
  <dcterms:modified xsi:type="dcterms:W3CDTF">2018-05-02T13:52:57Z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